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400" activeTab="5"/>
  </bookViews>
  <sheets>
    <sheet name="PERDES (rancangan)" sheetId="1" r:id="rId1"/>
    <sheet name="PERDES" sheetId="2" r:id="rId2"/>
    <sheet name="RINGKASAN APB DES" sheetId="3" r:id="rId3"/>
    <sheet name="REKAPITULASI" sheetId="4" r:id="rId4"/>
    <sheet name="RAB  2.1" sheetId="5" r:id="rId5"/>
    <sheet name="RAB  2.2" sheetId="6" r:id="rId6"/>
    <sheet name="RAB  2.3" sheetId="7" r:id="rId7"/>
    <sheet name="RAB  2.4" sheetId="8" r:id="rId8"/>
    <sheet name="RAB  2.5" sheetId="9" r:id="rId9"/>
  </sheets>
  <externalReferences>
    <externalReference r:id="rId12"/>
    <externalReference r:id="rId13"/>
    <externalReference r:id="rId14"/>
    <externalReference r:id="rId15"/>
    <externalReference r:id="rId16"/>
  </externalReferences>
  <definedNames>
    <definedName name="_xlnm.Print_Area" localSheetId="1">'PERDES'!$A$1:$I$96</definedName>
    <definedName name="_xlnm.Print_Area" localSheetId="0">'PERDES (rancangan)'!$A$1:$I$102</definedName>
    <definedName name="_xlnm.Print_Area" localSheetId="5">'RAB  2.2'!$A$1:$I$338</definedName>
    <definedName name="_xlnm.Print_Area" localSheetId="6">'RAB  2.3'!$A$1:$I$188</definedName>
    <definedName name="_xlnm.Print_Area" localSheetId="7">'RAB  2.4'!$A$1:$I$261</definedName>
    <definedName name="_xlnm.Print_Area" localSheetId="8">'RAB  2.5'!$A$1:$M$31</definedName>
    <definedName name="_xlnm.Print_Area" localSheetId="3">'REKAPITULASI'!$A$1:$L$44</definedName>
    <definedName name="_xlnm.Print_Area" localSheetId="2">'RINGKASAN APB DES'!$A$1:$H$304</definedName>
    <definedName name="_xlnm.Print_Titles" localSheetId="8">'RAB  2.5'!$10:$12</definedName>
    <definedName name="_xlnm.Print_Titles" localSheetId="2">'RINGKASAN APB DES'!$12:$13</definedName>
  </definedNames>
  <calcPr fullCalcOnLoad="1"/>
</workbook>
</file>

<file path=xl/sharedStrings.xml><?xml version="1.0" encoding="utf-8"?>
<sst xmlns="http://schemas.openxmlformats.org/spreadsheetml/2006/main" count="3196" uniqueCount="854">
  <si>
    <t>TENTANG</t>
  </si>
  <si>
    <t>ANGGARAN PENDAPATAN DAN BELANJA DESA</t>
  </si>
  <si>
    <t>DENGAN RAHMAT TUHAN YANG MAHA ESA</t>
  </si>
  <si>
    <t>Menimbang  :</t>
  </si>
  <si>
    <t>a.</t>
  </si>
  <si>
    <t>b.</t>
  </si>
  <si>
    <t>c.</t>
  </si>
  <si>
    <t>Mengingat   :</t>
  </si>
  <si>
    <t>1.</t>
  </si>
  <si>
    <t>2.</t>
  </si>
  <si>
    <t>3.</t>
  </si>
  <si>
    <t>4.</t>
  </si>
  <si>
    <t>5.</t>
  </si>
  <si>
    <t>Dengan Kesepakatan Bersama</t>
  </si>
  <si>
    <t xml:space="preserve">Menetapkan  : </t>
  </si>
  <si>
    <t>Pasal 1</t>
  </si>
  <si>
    <t>Pendapatan Desa</t>
  </si>
  <si>
    <t>Rp.</t>
  </si>
  <si>
    <t>Belanja Desa</t>
  </si>
  <si>
    <t>Bidang Penyelenggaraan Pemerintahan Desa</t>
  </si>
  <si>
    <t xml:space="preserve">Bidang Pembangunan Desa </t>
  </si>
  <si>
    <t>Bidang Pembinaan Kemasyarakatan</t>
  </si>
  <si>
    <t>d.</t>
  </si>
  <si>
    <t>Bidang Pemberdayaan Masyarakat</t>
  </si>
  <si>
    <t>e.</t>
  </si>
  <si>
    <t>Bidang Tak Terduga</t>
  </si>
  <si>
    <t>Jumlah Belanja</t>
  </si>
  <si>
    <t>Surplus/ (Defisit)</t>
  </si>
  <si>
    <t>Pembiayaan Desa</t>
  </si>
  <si>
    <t>Penerimaan Pembiayaan</t>
  </si>
  <si>
    <t>Pengeluaran Pembiayaan</t>
  </si>
  <si>
    <t>Selisih Pembiayaan ( a - b )</t>
  </si>
  <si>
    <t>Pasal 2</t>
  </si>
  <si>
    <t>Uraian lebih lanjut Anggaran Pendapatan dan Belanja Desa sebagaimana dimaksud dalam Pasal 1, tercantum dalam Lampiran Peraturan Desa ini berupa Rincian Struktur Anggaran Pendapatan dan Belanja Desa.</t>
  </si>
  <si>
    <t>Pasal 3</t>
  </si>
  <si>
    <t>Lampiran-lampiran sebagaimana dimaksud dalam pasal 2 merupakan bagian yang tidak terpisahkan dari Peraturan Desa ini.</t>
  </si>
  <si>
    <t>Pasal 4</t>
  </si>
  <si>
    <t>Pasal 5</t>
  </si>
  <si>
    <t>:</t>
  </si>
  <si>
    <t>RINCIAN STRUKTUR</t>
  </si>
  <si>
    <t>Kode Rekening</t>
  </si>
  <si>
    <t>Uraian</t>
  </si>
  <si>
    <t>( Rp. )</t>
  </si>
  <si>
    <t>1</t>
  </si>
  <si>
    <t>2</t>
  </si>
  <si>
    <t xml:space="preserve">PENDAPATAN </t>
  </si>
  <si>
    <t>Pendapatan Asli Desa</t>
  </si>
  <si>
    <t>Hasil Usaha</t>
  </si>
  <si>
    <t>Swadaya, Partisipasi dan Gotong Royong</t>
  </si>
  <si>
    <t>Lain-lain Pendapatan Asli Desa yang Sah</t>
  </si>
  <si>
    <t>Pendapatan Transfer</t>
  </si>
  <si>
    <t>Dana Desa</t>
  </si>
  <si>
    <t>Bagian dari hasil Pajak dan Retribusi daerah kabupaten/kota</t>
  </si>
  <si>
    <t>Bagi hasil Pajak daerah</t>
  </si>
  <si>
    <t>Bagi hasil Retribusi daerah</t>
  </si>
  <si>
    <t>Alokasi Dana Desa</t>
  </si>
  <si>
    <t>Bantuan Keuangan</t>
  </si>
  <si>
    <t>Bantuan Provinsi</t>
  </si>
  <si>
    <t>Bantuan Kabupaten/ Kota</t>
  </si>
  <si>
    <t>Pendapatan Lain-lain</t>
  </si>
  <si>
    <t>Hibah dan Sumbangan dari Pihak ke-3 yang tidak mengikat</t>
  </si>
  <si>
    <t>Lain-lain Pendapatan Desa Yang Sah</t>
  </si>
  <si>
    <t>JUMLAH PENDAPATAN</t>
  </si>
  <si>
    <t>BELANJA</t>
  </si>
  <si>
    <t>Belanja Barang dan Jasa</t>
  </si>
  <si>
    <t>- Honor</t>
  </si>
  <si>
    <t>Belanja Modal</t>
  </si>
  <si>
    <t>Pembangunan Sarana dan Prasarana Desa</t>
  </si>
  <si>
    <t>Bidang Pelaksanaan Pembangunan Desa</t>
  </si>
  <si>
    <t>- Semen</t>
  </si>
  <si>
    <t>- Pasir</t>
  </si>
  <si>
    <t>Kegiatan Pelatihan Kepala Desa dan Perangkat</t>
  </si>
  <si>
    <t>Pendidikan, Pelatihan dan Penyuluhan bagi Perbekel, Perangkat Desa dan Badan Permusyawaratan Desa</t>
  </si>
  <si>
    <t>Kegiatan Peningkatan Kapasitas Masyarakat</t>
  </si>
  <si>
    <t>- Obat-obatan</t>
  </si>
  <si>
    <t>JUMLAH BELANJA</t>
  </si>
  <si>
    <t>SILPA</t>
  </si>
  <si>
    <t>Pencairan Dana Cadangan</t>
  </si>
  <si>
    <t>Pembentukan Dana Cadangan</t>
  </si>
  <si>
    <t>Penyertaan Modal Desa</t>
  </si>
  <si>
    <t>TTD</t>
  </si>
  <si>
    <t>(………………………………….)</t>
  </si>
  <si>
    <t>RENCANA ANGGARAN BIAYA ( RAB )</t>
  </si>
  <si>
    <t>Bidang</t>
  </si>
  <si>
    <t>Kegiatan</t>
  </si>
  <si>
    <t>Waktu Pelaksanaan</t>
  </si>
  <si>
    <t>12 (dua belas) bulan</t>
  </si>
  <si>
    <t>NO.</t>
  </si>
  <si>
    <t>URAIAN</t>
  </si>
  <si>
    <t>VOLUME</t>
  </si>
  <si>
    <t>HARGA SATUAN</t>
  </si>
  <si>
    <t>JUMLAH</t>
  </si>
  <si>
    <t>5=(3x4)</t>
  </si>
  <si>
    <t>I.</t>
  </si>
  <si>
    <t>- Kertas</t>
  </si>
  <si>
    <t>rim</t>
  </si>
  <si>
    <t>- Map File</t>
  </si>
  <si>
    <t>buah</t>
  </si>
  <si>
    <t>- Bollpoint</t>
  </si>
  <si>
    <t>- Materai 6000</t>
  </si>
  <si>
    <t>lembar</t>
  </si>
  <si>
    <t>- Materai 3000</t>
  </si>
  <si>
    <t>- Sapu</t>
  </si>
  <si>
    <t>- Alat Pembersih Lantai</t>
  </si>
  <si>
    <t>- Alat Pembersih Kaca</t>
  </si>
  <si>
    <t>- Cairan Pembersih</t>
  </si>
  <si>
    <t>botol</t>
  </si>
  <si>
    <t>paket</t>
  </si>
  <si>
    <t>ob</t>
  </si>
  <si>
    <t>II.</t>
  </si>
  <si>
    <t>Disetujui/ Mengesahkan :</t>
  </si>
  <si>
    <t>Pelaksana Kegiatan……………</t>
  </si>
  <si>
    <t>- Batu</t>
  </si>
  <si>
    <t>oh</t>
  </si>
  <si>
    <t>truk</t>
  </si>
  <si>
    <t>- Honor Jasa Tenaga Kerja</t>
  </si>
  <si>
    <t>- Snack</t>
  </si>
  <si>
    <t>- Nasi Kotak</t>
  </si>
  <si>
    <t>kotak</t>
  </si>
  <si>
    <t>- Bahan-bahan pelatihan</t>
  </si>
  <si>
    <t>buku</t>
  </si>
  <si>
    <t>Peraturan Bupati Buleleng Nomor 73 Tahun 2014 tentang  Pengelolaan Keuangan Desa (Berita Daerah Kabupaten Buleleng Tahun 2014 Nomor 925)</t>
  </si>
  <si>
    <t>TAHUN ANGGARAN 2015</t>
  </si>
  <si>
    <t>SWADAYA</t>
  </si>
  <si>
    <t>Pemeliharaan Peralatan Alat Kantor (Service Komputer &amp; Printer</t>
  </si>
  <si>
    <t>-</t>
  </si>
  <si>
    <t>Penggantian Ban &amp; suku cadang</t>
  </si>
  <si>
    <t>unit</t>
  </si>
  <si>
    <t>- Pensil</t>
  </si>
  <si>
    <t>- Penghapus Pensil</t>
  </si>
  <si>
    <t>Penggadaan (foto copy)</t>
  </si>
  <si>
    <t>sda</t>
  </si>
  <si>
    <t>Alat Tulis Kantor</t>
  </si>
  <si>
    <t xml:space="preserve">Konsumsi </t>
  </si>
  <si>
    <t>snack</t>
  </si>
  <si>
    <t>nasi kotak</t>
  </si>
  <si>
    <t>program 30%</t>
  </si>
  <si>
    <t>Rapat-rapat dan Konsultasi</t>
  </si>
  <si>
    <t>Pemeliharaan dan Pengadaan Alat &amp; Perlengkapan Kantor</t>
  </si>
  <si>
    <t>Alat Dan Bahan Kebersihan</t>
  </si>
  <si>
    <t>- Tempat Sampah</t>
  </si>
  <si>
    <t>Pemeliharaan</t>
  </si>
  <si>
    <t>Honor</t>
  </si>
  <si>
    <t>I</t>
  </si>
  <si>
    <t xml:space="preserve">Belanja Barang dan Jasa </t>
  </si>
  <si>
    <t>II</t>
  </si>
  <si>
    <t>-  Korden</t>
  </si>
  <si>
    <t>-  AC</t>
  </si>
  <si>
    <t>-  Rak ATK</t>
  </si>
  <si>
    <t>-  Kursi Staff</t>
  </si>
  <si>
    <t>set</t>
  </si>
  <si>
    <t>Jumlah Total</t>
  </si>
  <si>
    <t>Konsumsi</t>
  </si>
  <si>
    <t>Perjalanan Dinas</t>
  </si>
  <si>
    <t>Belanja Barang Dan Jasa</t>
  </si>
  <si>
    <t>kali</t>
  </si>
  <si>
    <t>- Konsumsi Harian Pegawai</t>
  </si>
  <si>
    <t>- Penyusunan APBDes</t>
  </si>
  <si>
    <t>bulan</t>
  </si>
  <si>
    <t>Belanja Alat Tulis Kantor</t>
  </si>
  <si>
    <t>Nasi Kotak</t>
  </si>
  <si>
    <t>Honor Pelatih</t>
  </si>
  <si>
    <t>Bahan Pelatihan</t>
  </si>
  <si>
    <t>Disetujui / Mengesahkan :</t>
  </si>
  <si>
    <t>orang</t>
  </si>
  <si>
    <t>- Belanja Pegawai</t>
  </si>
  <si>
    <t>- Siltap Perbekel &amp; Perangkat Desa</t>
  </si>
  <si>
    <t>- Perbekel</t>
  </si>
  <si>
    <t>- Sekdes</t>
  </si>
  <si>
    <t>- Kaur</t>
  </si>
  <si>
    <t>- Kaur teknis</t>
  </si>
  <si>
    <t>- KBD</t>
  </si>
  <si>
    <t>Tunjangan Perbekel &amp; Perangkat</t>
  </si>
  <si>
    <t xml:space="preserve">- </t>
  </si>
  <si>
    <t>Tunjangan BPD</t>
  </si>
  <si>
    <t>- Ketua</t>
  </si>
  <si>
    <t>- Wakil Ketua</t>
  </si>
  <si>
    <t>- Sekretaris</t>
  </si>
  <si>
    <t>- Anggota</t>
  </si>
  <si>
    <t xml:space="preserve">Tangguwisia,      </t>
  </si>
  <si>
    <t xml:space="preserve">Tangguwisia, </t>
  </si>
  <si>
    <t>Penghasilan Tetap dan Tunjangan Perbekel dan Perangkat Desa &amp; BPD</t>
  </si>
  <si>
    <t>Pelaksana Kegiatan :</t>
  </si>
  <si>
    <t>Listrik, Air dan Telpon</t>
  </si>
  <si>
    <t>Bayar listrik</t>
  </si>
  <si>
    <t>Bayar Air</t>
  </si>
  <si>
    <t>Bayar Telpon</t>
  </si>
  <si>
    <t>- Sekretaris Desa</t>
  </si>
  <si>
    <t>- Dalam Kecamatan</t>
  </si>
  <si>
    <t>- Ballpoint</t>
  </si>
  <si>
    <t>- Bendahara</t>
  </si>
  <si>
    <t>- Nasi kotak</t>
  </si>
  <si>
    <t>KABUPATEN BULELENG</t>
  </si>
  <si>
    <t>bahwa sesuai dengan ketentuan Pasal 101 Peraturan Pemerintah Nomor 43 Tahun 2014 tentang  Peraturan Pelaksanaan Undang-Undang Nomor 6 Tahun 2014 tentang Desa, Perbekel menetapkan Peraturan Desa tentang Anggaran Pendapatan dan Belanja Desa (APBDesa);</t>
  </si>
  <si>
    <t>Undang-Undang Nomor 69 Tahun 1958 tentang Pembentukan Daerah-Daerah Tingkat II dalam Wilayah Daerah-Daerah Tiingkat I Bali, Nusa Tenggara Barat dan Nusa Tenggara Timur (Lembaran Negara Republik Indonesia Tahun 1958 Nomor 122; Tambahan Lembaran Negara Republik Indonesia Nomor 1655);</t>
  </si>
  <si>
    <t>Undang-Undang Nomor 12 Tahun 2011 tentang Pembentukan Peraturan Perundang-undangan (Lembaran Negara Republik Indonesia Tahun 2011 Nomor 82; Tambahan Lembaran Negara Republik Indonesia Nomor 5234);</t>
  </si>
  <si>
    <t>Undang-Undang Nomor 27 Tahun 2014 tentang Anggaran Pendapatan dan Belanja Negara Tahun Anggaran 2015 (Lembaran Negara Republik Indonesia Tahun 2014 Nomor 259, sebagaimana telah diubah dengan Undang-Undang Nomor 3 Tahun 2015 tentang Perubahan Atas Undang-Undang Nomor 27 Tahun 2014 tentang Anggaran 2015 (Lembaran Negara Republik Indonesia Tahun 2015 Nomor 44, Tambahan Lembaran Negara Republik Indonesia Nomor 5669);</t>
  </si>
  <si>
    <t>6.</t>
  </si>
  <si>
    <t>7.</t>
  </si>
  <si>
    <t>8.</t>
  </si>
  <si>
    <t xml:space="preserve">Peraturan Pemerintah Nomor 60 Tahun 2014 tentang Dana Desa Yang Bersumber Dari Anggaran Pendapatan dan Belanja Negara (Lembaran Negara Republik Indonesia Tahun 2014 Nomor 168, Tambahan Lembaran Negara Republik Indonesia Nomor 5558); sebagiamana telah diubah dengan Peraturan Pemerintah Nomor 22 Tahun 2015 tentang Perubahan Atas Peraturan Pemerintah Nomor 60 Tahun 2014 tentang Dana Desa Yang Bersumber dari Anggaran Pendapatan dan Belanja Negara (Lembaran Negara Republik Indonesia Tahun 2015 Nomor 88, Tambahan Lembaran Negara Republik Indonesia Nomor 5694);
</t>
  </si>
  <si>
    <t>Peraturan Presiden Nomor 36 Tahun 2015 tentang Rincian Anggaran Pendapatan dan Belanja Negara Tahun Anggaran 2015 (Lembaran Negara Republik Indonesia Tahun 2015 Nomor 56);</t>
  </si>
  <si>
    <t>9.</t>
  </si>
  <si>
    <t>10.</t>
  </si>
  <si>
    <t xml:space="preserve">Peraturan Menteri Dalam Negeri Nomor 113 Tahun 2014 tentang  Pengelolaan Keuangan Desa (Berita Negara Republik Indonesia Tahun 2014 Nomor 2093);
</t>
  </si>
  <si>
    <t xml:space="preserve">Peraturan Menteri Dalam Negeri Nomor 114 Tahun 2014 tentang  Pedoman Pembangunan Desa;
</t>
  </si>
  <si>
    <t>Peraturan Menteri Dalam Negeri Nomor 111 Tahun 2014 tentang Pedoman Teknis Peraturan Di Desa;</t>
  </si>
  <si>
    <t>11.</t>
  </si>
  <si>
    <t>12.</t>
  </si>
  <si>
    <t>Peraturan Menteri Desa, Pembangunan Daerah Tertinggal dan Transmigrasi Nomor 1 Tahun 2015 tentang Pedoman Kewenangan Berdasarkan Hak Asal Usul Dan Kewenangan Lokal Berskala Desa;</t>
  </si>
  <si>
    <t>13.</t>
  </si>
  <si>
    <t>Peraturan Menteri Desa, Pembangunan Daerah Tertinggal dan Transmigrasi Nomor 2 Tahun 2015 tentang Pedoman Tata Tertib Dan Mekanisme Pengambilan Keputusan Musyawarah Desa;</t>
  </si>
  <si>
    <t>Peraturan Menteri Desa, Pembangunan Daerah Tertinggal dan Transmigrasi Nomor 3 Tahun 2015 tentang Pendampingan Desa;</t>
  </si>
  <si>
    <t>14.</t>
  </si>
  <si>
    <t>15.</t>
  </si>
  <si>
    <t>Peraturan Menteri Desa, Pembangunan Daerah Tertinggal dan Transmigrasi Nomor 4 Tahun 2015 tentang Pendirian, Pengurusan dan Pengelolaan , dan Pembubaran Badan Usaha Milik Desa;</t>
  </si>
  <si>
    <t>16.</t>
  </si>
  <si>
    <t>17.</t>
  </si>
  <si>
    <t>Peraturan Daerah Kabupaten Buleleng Nomor 9 Tahun 2006 tentang Badan Permusyawaratan Desa (Lembaran daerah Kabupaten Buleleng Tahun 2006 Nomor 9);</t>
  </si>
  <si>
    <t>18.</t>
  </si>
  <si>
    <t>Peraturan Daerah Kabupaten Buleleng Nomor 8 Tahun 2014 tentang Anggaran Pendapatan dan Belanja Daerah Kabupaten Buleleng Tahun Anggaran 2015 (Lembaran Daerah Kabupaten Buleleng Tahun Anggaran 2015 (Lembaran Daerah Kabupaten Buleleng Tahun 2014 Nomor 8);</t>
  </si>
  <si>
    <t>19.</t>
  </si>
  <si>
    <t>20.</t>
  </si>
  <si>
    <t>21.</t>
  </si>
  <si>
    <t>22.</t>
  </si>
  <si>
    <t xml:space="preserve">dan </t>
  </si>
  <si>
    <t>Penyusunan APBDesa</t>
  </si>
  <si>
    <t>kaur</t>
  </si>
  <si>
    <t>total dana desa</t>
  </si>
  <si>
    <t>opr kantor</t>
  </si>
  <si>
    <t>siltap + tunjangan</t>
  </si>
  <si>
    <t>opr BPD</t>
  </si>
  <si>
    <t>opr RT/RW</t>
  </si>
  <si>
    <t>perbekel</t>
  </si>
  <si>
    <t>sekdes</t>
  </si>
  <si>
    <t>bendahara</t>
  </si>
  <si>
    <t>anggota</t>
  </si>
  <si>
    <t>Tenaga Pembersih Kantor (CS)</t>
  </si>
  <si>
    <t>Sound System</t>
  </si>
  <si>
    <t>Sesajen</t>
  </si>
  <si>
    <t>Peraturan Menteri Desa, Pembangunan Daerah Tertinggal dan Transmigrasi Nomor 5 Tahun 2015 tentang Penetapan Prioritas Penggunaan Dana Desa Tahun 2015;</t>
  </si>
  <si>
    <t>- Listrik, Air dan Telpon</t>
  </si>
  <si>
    <t>Penghasilan Tetap dan Tunjangan Perbekel dan Perangkat Desa dan BPD,</t>
  </si>
  <si>
    <t>Pemeliharaan dan Pengadaan Alat &amp; Perlengkapan Kantor,</t>
  </si>
  <si>
    <t>Kegiatan Pelaksanaan Penyusunan APB Desa dan Laporan Administrasi Keuangan Desa,</t>
  </si>
  <si>
    <t>Rapat-rapat dan Konsultasi,</t>
  </si>
  <si>
    <t>Pembangunan Sarana dan Prasarana Desa,</t>
  </si>
  <si>
    <t>Penyelenggaraan Kerjasama antar Desa,</t>
  </si>
  <si>
    <t>Penyelenggaraan Kerjasama Antar Desa</t>
  </si>
  <si>
    <t>- ATK</t>
  </si>
  <si>
    <t>Kegiatan Pelaksanaan Penyusunan APB Desa dan Administrasi Keuangan Desa</t>
  </si>
  <si>
    <t>- Kertas HVS Folio</t>
  </si>
  <si>
    <t>- Stabilo</t>
  </si>
  <si>
    <t>- Luar Kecamatan dalam Kabupaten</t>
  </si>
  <si>
    <t>- Luar Kabupaten dalam Propinsi</t>
  </si>
  <si>
    <t>- Luar Propinsi</t>
  </si>
  <si>
    <t>- Kaur Umum</t>
  </si>
  <si>
    <t>- Kaur Pemerintahan</t>
  </si>
  <si>
    <t>- Kaur Keuangan</t>
  </si>
  <si>
    <t>- Kaur Pembangunan</t>
  </si>
  <si>
    <t>- Kaur Kesra</t>
  </si>
  <si>
    <t>Penggandaan (foto copy)</t>
  </si>
  <si>
    <t>bulan / satuan</t>
  </si>
  <si>
    <t>5  =  (  3  x  4  )</t>
  </si>
  <si>
    <t>ok</t>
  </si>
  <si>
    <t>Pemeliharaan Kend. Ops (3 unit)</t>
  </si>
  <si>
    <t>Laptop</t>
  </si>
  <si>
    <t>Pintu Pagar Kantor Desa</t>
  </si>
  <si>
    <t>Terali Pintu &amp; Jendela kantor Desa</t>
  </si>
  <si>
    <t>Biaya Tak Terduga</t>
  </si>
  <si>
    <t>Kegiatan Monitoring dan Evaluasi Administrasi Pemerintahan Desa</t>
  </si>
  <si>
    <t>Kegiatan Monitoring dan Evaluasi Administrasi Pemerintahan Desa,</t>
  </si>
  <si>
    <t>Spanduk</t>
  </si>
  <si>
    <t>Pengelola Keuangan Desa</t>
  </si>
  <si>
    <t>5  =  ( 3 x 4 )</t>
  </si>
  <si>
    <t>Perbekel menetapkan Peraturan Perbekel dan/ atau Keputusan Perbekel guna pelaksanaan Peraturan Desa ini.</t>
  </si>
  <si>
    <t>Undang-Undang Nomor 23 Tahun 2014 tentang Pemerintahan Daerah (Lembaran Negara Republik Indonesia Tahun 2014 Nomor 244, Tambahan Lembaran Nrgara Republik Indonesia Nomor 5587), sebagaimana telah diubah beberapa kali, terakhir dengan Undang-Undang Nomor 9 Tahun 2015 tentang Perubahan Kedua Atas Undang-Undang Nomor 23 Tahun 2014 tentang Pemerintahan Daerah ( Lembaran Negara Republik Indonesia Tahun 2015 Nomor 58, Tambahan Lembaran Negara Republik Indonesia Nomor 5679);</t>
  </si>
  <si>
    <t>MEMUTUSKAN :</t>
  </si>
  <si>
    <t>Peraturan Bupati Buleleng Nomor 74 Tahun 2014 tentang Penghasilan Tetap dan Tunjangan Perbekel dan Perangkat Desa Kabupaten Buleleng Tahun 2015 (Berita Daerah Kabupaten Buleleng Tahun 2014 Nomor 926);</t>
  </si>
  <si>
    <t>Peraturan Bupati Buleleng Nomor 72 Tahun 2014 tentang Tata Cara Pengalokasian Dana Desa (Berita Daerah Kabupaten Buleleng Tahun 2014 Nomor 924);</t>
  </si>
  <si>
    <t xml:space="preserve">Peraturan Pemerintah Nomor 43 Tahun 2014 tentang Peraturan Pelaksanaan Undang-Undang Nomor 6 tahun 2014 tentang Desa (Lembaran Negara Republik Indonesia Tahun 2014 Nomor 213, Tambahan Lembaran Negara Republik Indonesia Nomor 5539);
</t>
  </si>
  <si>
    <t xml:space="preserve">Undang-Undang Nomor 6  Tahun 2014 tentang Desa (Lembaran Negara  Republik Indonesia Tahun 2014 Nomor 7, Tambahan Lembaran Negara Republik Indonesia Nomor 5495);
</t>
  </si>
  <si>
    <t>Penyelenggaraan Pemilihan Perbekel</t>
  </si>
  <si>
    <t>Honor Panitia</t>
  </si>
  <si>
    <t>Dokumentasi</t>
  </si>
  <si>
    <t>Penyelenggaraan Hari - hari Nasional</t>
  </si>
  <si>
    <t>Cetak Dokumentasi</t>
  </si>
  <si>
    <t xml:space="preserve">- Kaur Keuangan </t>
  </si>
  <si>
    <t>- BPD (7 orang) @ Rp. 100.000</t>
  </si>
  <si>
    <t>- KBD (2 orang) @ Rp. 100.000</t>
  </si>
  <si>
    <t>- Kaur (2 orang) @ Rp. 100.000</t>
  </si>
  <si>
    <t>- Kaur Teknis</t>
  </si>
  <si>
    <t>Peraturan Menteri Keuangan Nomor 93/PMK. 07/2015 tentang Tata Cara Pengalokasian, Penyaluran, Penggunaan, Pemantauan, dan Evaluasi Dana Desa;</t>
  </si>
  <si>
    <t>23.</t>
  </si>
  <si>
    <t>Peraturan Bupati Buleleng Nomor 56 Tahun 2014  tentang Penjabaran Anggaran Pendapatan dan Belanja Daerah Kabupaten Buleleng Tahun Anggaran 2015 (Berita Daerah Kabupaten Buleleng Tahun 2014 Nomor 907);sebagaimana telah dirubah dengan Peraturan Bupati Buleleng Nomor 10 Tahun 2015 tentang Perubahan Atas Peraturan Bupati Buleleng Nomor 56 Tahun 2014 tentang Penjabaran Anggaran Pendapatan dan Belanja Daerah Tahun Anggaran 2015 ( Berita Daerah Kabupaten Buleleng Tahun 2015 Nomor 10);</t>
  </si>
  <si>
    <t>KODE REKENING</t>
  </si>
  <si>
    <t>APBN</t>
  </si>
  <si>
    <t>Lain2 Pendapatan yg Sah</t>
  </si>
  <si>
    <t>2 . 1</t>
  </si>
  <si>
    <t>2 . 2</t>
  </si>
  <si>
    <t>2 . 3</t>
  </si>
  <si>
    <t>2 . 4</t>
  </si>
  <si>
    <t>2 . 5</t>
  </si>
  <si>
    <t>TOTAL ANGGARAN DI PERDES</t>
  </si>
  <si>
    <t>2.2.2</t>
  </si>
  <si>
    <t>2.4.6</t>
  </si>
  <si>
    <t>2.3.5</t>
  </si>
  <si>
    <t>Ket</t>
  </si>
  <si>
    <t>Kegiatan Fasilitasi Pembangunan, dan Pemeliharaan Kantor Desa</t>
  </si>
  <si>
    <t>Kegiatan Pengadaan Pakaian Dinas Beserta Perlengkapannya</t>
  </si>
  <si>
    <t>Kegiatan penyusunan Peraturan Desa tentang RPJM Desa, RKP Desa dan APB desa</t>
  </si>
  <si>
    <t>Kegiatan Penyusunan Pelaporan dan Pertanggungjawaban Pemerintahan Desa</t>
  </si>
  <si>
    <t>Kegiatan Fasilitasi  dan Pengembangan Sistem Administrasi dan Informasi Desa</t>
  </si>
  <si>
    <t>Kegiatan Operasional Perkantoran</t>
  </si>
  <si>
    <t>Kegiatan Penyelenggaraan Musyawarah Desa</t>
  </si>
  <si>
    <t>BIDANG PELAKSANAAN PEMBANGUNAN DESA</t>
  </si>
  <si>
    <t>BIDANG PENYELENGGARAAN PEMERINTAHAN DESA</t>
  </si>
  <si>
    <t>Kegiatan ketertiban masyarakat</t>
  </si>
  <si>
    <t>Kegiatan pelaksanaan peringanatan hari-hari besar agama</t>
  </si>
  <si>
    <t>Kegiatan pelaksanaan peringanatan hari-hari besar nasional</t>
  </si>
  <si>
    <t>Kegiatan fasilitasi Pesraman Desa</t>
  </si>
  <si>
    <t>Kegiatan Pelatihan Peningkatan Kapasitas Perangkat Desa</t>
  </si>
  <si>
    <t>Kegiatan fasilitasi dan pelatihan kelompok kesenian  tradisional</t>
  </si>
  <si>
    <t>Kegiatan pelatihan Lembaga Pembinaan Kesejahteraan Keluarga</t>
  </si>
  <si>
    <t>BIDANG TAK TERDUGA</t>
  </si>
  <si>
    <t>SURFLUS / DEFISIT</t>
  </si>
  <si>
    <t>PEMBIAYAAN</t>
  </si>
  <si>
    <t>Hasil Kekayaan Desa yang dipisahkan</t>
  </si>
  <si>
    <t>JUMLAH ( RP )</t>
  </si>
  <si>
    <t>Kegiatan Penghasilan Tetap dan Tunjangan Pemerintah Desa</t>
  </si>
  <si>
    <t>Kegiatan Fasilitasi, Pembangunan, Pembinaan dan Pengelolaan Pendidikan Anak Usia Dini (PAUD)</t>
  </si>
  <si>
    <t>Kegiatan Pembangunan dan Pemeliharaan Jalan Lingkungan</t>
  </si>
  <si>
    <t>Kegiatan Pembangunan dan Pemeliharaan sarana Prasarana Olah Raga dan Seni Desa</t>
  </si>
  <si>
    <t>Kegiatan Pembangunan, Pemeliharaan dan Pengelolaan TPST Skala desa</t>
  </si>
  <si>
    <t xml:space="preserve">Kegiatan Fasilitasi Pembangunan, Pemeliharaan dan Penataan Subak </t>
  </si>
  <si>
    <t>Kegiatan Fasilitasi, Pengembangan dan Pengadaan Upacara Keagamaan</t>
  </si>
  <si>
    <t>Kegiatan Fasilitasi Pembangunan, Pengembangan dan Pengelolaan Sarana Prasarana untuk Mendukung Wisata Desa</t>
  </si>
  <si>
    <t>Kegiatan Fasilitasi, Pelestarian dan Pengelolaan Hutan Milik Desa</t>
  </si>
  <si>
    <t>Kegiatan Pengembangan Tenaga Kesehatan Desa Pengelolaan dan Pembinaan Posyandu</t>
  </si>
  <si>
    <t>Kegiatan Pembangunan, Pemeliharaan dan Pengelolaan Sarana Air Bersih Tingkat Desa</t>
  </si>
  <si>
    <t>Kegiatan Pembangunan dan Pemeliharaan Jalan dan Jembatan  Desa</t>
  </si>
  <si>
    <t xml:space="preserve">Kegiatan Operasional Kelembagaan Adat </t>
  </si>
  <si>
    <t>Kegiatan Pengadaan Sarana dan Prasarana Kantor Desa</t>
  </si>
  <si>
    <t>Kegiatan Pemeliharaan Sarana dan Prasarana Kantor Desa</t>
  </si>
  <si>
    <t>Belanja Pegawai</t>
  </si>
  <si>
    <t>- Penghasilan Tetap Kepala Desa dan Perangkat</t>
  </si>
  <si>
    <t>- Tunjangan Kepala Desa dan Perangkat</t>
  </si>
  <si>
    <t>- Tunjangan BPD</t>
  </si>
  <si>
    <t>Kegiatan Kejadian Bencana Alam</t>
  </si>
  <si>
    <t>pmk 49/2016</t>
  </si>
  <si>
    <t>perbub 23/2016</t>
  </si>
  <si>
    <t>DESA SUBUK KECAMATAN BUSUNGBIU</t>
  </si>
  <si>
    <t>Perbekel Subuk,</t>
  </si>
  <si>
    <t>KETUT SULIADA KUSANA,ST</t>
  </si>
  <si>
    <t xml:space="preserve">Peraturan Bupati Buleleng Nomor 73 Tahun 2014 tentang Pengelolaan Keuangan Desa Tahun 2015 (Berita Daerah Kabupaten Buleleng Tahun 2014 Nomor 925); sebagaimana telah dirubah dengan Peraturan Bupati Buleleng Nomor 23 tahun 2016 Tentang  Perubahan  Atas  Peraturan  Bupati Buleleeng  Nomor  73  Tahun  2014  Tentang Pengelolaan Keuangan Desa (Beita Daerah Kabupaten Buleleng Tahun 2016, Nomer 23); </t>
  </si>
  <si>
    <t>Hasil Aset</t>
  </si>
  <si>
    <t>PERBEKEL GALUNGAN</t>
  </si>
  <si>
    <t>PERATURAN DESA GALUNGAN</t>
  </si>
  <si>
    <t>PERBEKEL GALUNGAN,</t>
  </si>
  <si>
    <t>BADAN PERMUSYAWARATAN DESA GALUNGAN</t>
  </si>
  <si>
    <t>SEKRETARIS DESA GALUNGAN,</t>
  </si>
  <si>
    <t>NOMOR   ........ TAHUN 2017</t>
  </si>
  <si>
    <t>TAHUN ANGGARAN 2018</t>
  </si>
  <si>
    <t>bahwa berdasarkan pertimbangan sebagaimana dimaksud pada huruf  a dan huruf b,  perlu sekiranya di mohomkan evaluasi  tentang Rancangan  Anggaran Pendapatan dan Belanja Desa Tahun Anggaran 2018;</t>
  </si>
  <si>
    <t xml:space="preserve"> 3 (tiga) hari sejak disepakati untuk dievaluasi.</t>
  </si>
  <si>
    <t xml:space="preserve"> Dalam   Negeri   nomor  113  Tahu n 2014  disampaikan  oleh  Kepala  Desa</t>
  </si>
  <si>
    <t xml:space="preserve"> kepada   Bupati / Walikota  melalui  camat  atau  sebutan  lain  paling  lambat </t>
  </si>
  <si>
    <t>bersama sebagaimana dimaksud dalam Pasal 21  ayat  (1) Peraturan Mentri</t>
  </si>
  <si>
    <t>bahwa Rancangan  Peraturan Desa tentang  APBDesa yang telah disepakati</t>
  </si>
  <si>
    <t>Peraturan Desa Galungan nomor 05 Tahun 2016 tentang Rencana Kerja Pemerintahan Desa Galungan tahun Anggaran 2017</t>
  </si>
  <si>
    <t>Agar setiap orang mengetahuinya, memerintahkan pengundangan Peraturan Desa ini dengan penempatannya dalam Lembaran Desa Galungan.</t>
  </si>
  <si>
    <t>Peraturan Desa ini mulai berlaku pada tanggal 1 Januari 2018.</t>
  </si>
  <si>
    <t>pada tanggal  ..........................</t>
  </si>
  <si>
    <t>Ditetapkan di Galungan</t>
  </si>
  <si>
    <t>I GEDE HARYONO</t>
  </si>
  <si>
    <t>Tunjangan Kesehatan Perbekel &amp; Perangkat</t>
  </si>
  <si>
    <t>DESA GALUNGAN KECAMATAN SAWAN</t>
  </si>
  <si>
    <t>Perbekel Galungan</t>
  </si>
  <si>
    <t xml:space="preserve">Galungan, </t>
  </si>
  <si>
    <t>..........................................................</t>
  </si>
  <si>
    <t>- Kertas A4</t>
  </si>
  <si>
    <t>- Kertas F4</t>
  </si>
  <si>
    <t xml:space="preserve">- Bantalan stempel </t>
  </si>
  <si>
    <t>- Tinta Printer</t>
  </si>
  <si>
    <t>- Steples Besar</t>
  </si>
  <si>
    <t>- Steples Kecil</t>
  </si>
  <si>
    <t>- Steples Besar Jilid</t>
  </si>
  <si>
    <t>- Isi steples besar jilid</t>
  </si>
  <si>
    <t>- Isi steples Kecil</t>
  </si>
  <si>
    <t xml:space="preserve">- Lem Kertas </t>
  </si>
  <si>
    <t>- Stipo</t>
  </si>
  <si>
    <t>- Klip Kertas</t>
  </si>
  <si>
    <t>- Nota kecil</t>
  </si>
  <si>
    <t>- Bingkai foto</t>
  </si>
  <si>
    <t>- Gunting</t>
  </si>
  <si>
    <t>- Pelubang kertas</t>
  </si>
  <si>
    <t>- Penggaris 50 cm</t>
  </si>
  <si>
    <t>- Spidol permanen</t>
  </si>
  <si>
    <t>- Tinta stempel kayu</t>
  </si>
  <si>
    <t>- Tinta stempel falsh</t>
  </si>
  <si>
    <t>- Kalkulator</t>
  </si>
  <si>
    <t>- Plakban</t>
  </si>
  <si>
    <t>- Buku ekspedisi</t>
  </si>
  <si>
    <t>- Buku folio</t>
  </si>
  <si>
    <t xml:space="preserve">  Rim  </t>
  </si>
  <si>
    <t xml:space="preserve">  kotak  </t>
  </si>
  <si>
    <t xml:space="preserve">  buah  </t>
  </si>
  <si>
    <t xml:space="preserve">  ktk  </t>
  </si>
  <si>
    <t xml:space="preserve">  botol  </t>
  </si>
  <si>
    <t xml:space="preserve">  btl  </t>
  </si>
  <si>
    <t>- Cek Giro</t>
  </si>
  <si>
    <t xml:space="preserve">  Exem  </t>
  </si>
  <si>
    <t>- Pembayaran Rek. Listrik</t>
  </si>
  <si>
    <t xml:space="preserve">  bulan  </t>
  </si>
  <si>
    <t>- Perjalanan Dinas Rapat dan Kordinasi</t>
  </si>
  <si>
    <t>- Perjalanan Dinas</t>
  </si>
  <si>
    <t xml:space="preserve">  Tahun  </t>
  </si>
  <si>
    <t xml:space="preserve">  Kali  </t>
  </si>
  <si>
    <t xml:space="preserve">- Kotak Brankas </t>
  </si>
  <si>
    <t>- Almari Kabinet</t>
  </si>
  <si>
    <t>- Benda POS</t>
  </si>
  <si>
    <t>A</t>
  </si>
  <si>
    <t>B</t>
  </si>
  <si>
    <t>C</t>
  </si>
  <si>
    <t xml:space="preserve">rim  </t>
  </si>
  <si>
    <t>Vol</t>
  </si>
  <si>
    <t>- Tunjangan Kesehatan  Kepala Desa dan Perangkat</t>
  </si>
  <si>
    <t>Surat No 140/654/Bid.1/DPMD tentang Pagu Sementara tahun Anggaran 2018</t>
  </si>
  <si>
    <t>Pengadaan</t>
  </si>
  <si>
    <t>Pakaian Perbekel PDU</t>
  </si>
  <si>
    <t>Pakaian Perbekel Pramuka</t>
  </si>
  <si>
    <t>Pakaian Staf</t>
  </si>
  <si>
    <t>Pakaian BPD</t>
  </si>
  <si>
    <t>Stel</t>
  </si>
  <si>
    <t>No Rekening</t>
  </si>
  <si>
    <t>2.1.7</t>
  </si>
  <si>
    <t>a</t>
  </si>
  <si>
    <t>Jumlah</t>
  </si>
  <si>
    <t>Honor TPK</t>
  </si>
  <si>
    <t>Total</t>
  </si>
  <si>
    <t>Makan dan Minum</t>
  </si>
  <si>
    <t>Sack Kotak</t>
  </si>
  <si>
    <t>Kotak</t>
  </si>
  <si>
    <t>Orang</t>
  </si>
  <si>
    <t>2.1.15</t>
  </si>
  <si>
    <t>2.1.22</t>
  </si>
  <si>
    <t>ATK</t>
  </si>
  <si>
    <t>Kertas HVS</t>
  </si>
  <si>
    <t>Foto Copy</t>
  </si>
  <si>
    <t>Jilid</t>
  </si>
  <si>
    <t xml:space="preserve">Honor </t>
  </si>
  <si>
    <t>Honor Tim Verifikasi</t>
  </si>
  <si>
    <t>Honor Tim Penyusun RKP</t>
  </si>
  <si>
    <t>Rim</t>
  </si>
  <si>
    <t>Lbr</t>
  </si>
  <si>
    <t>Buah</t>
  </si>
  <si>
    <t>2.1.25</t>
  </si>
  <si>
    <t>Honor Tenaga Kebersihan</t>
  </si>
  <si>
    <t>Jasa Loundry</t>
  </si>
  <si>
    <t xml:space="preserve">- Lampu </t>
  </si>
  <si>
    <t xml:space="preserve">- Kabel </t>
  </si>
  <si>
    <t>- Saklar</t>
  </si>
  <si>
    <t>- Stop kontak 4 lobang</t>
  </si>
  <si>
    <t>- Korden</t>
  </si>
  <si>
    <t>- Keset</t>
  </si>
  <si>
    <t>- Pewangi</t>
  </si>
  <si>
    <t>- Tempat sampah tutup injak</t>
  </si>
  <si>
    <t>- Pembersih lantai</t>
  </si>
  <si>
    <t>- Sapu bulu</t>
  </si>
  <si>
    <t>- Sapu ijuk</t>
  </si>
  <si>
    <t>- Sapu Lidi</t>
  </si>
  <si>
    <t xml:space="preserve">- Serok sampah </t>
  </si>
  <si>
    <t>- Sikat WC tangkai</t>
  </si>
  <si>
    <t>-Tissue</t>
  </si>
  <si>
    <t>- Pembersih keramik</t>
  </si>
  <si>
    <t>- Cairan cuci piring</t>
  </si>
  <si>
    <t>- Alat pel</t>
  </si>
  <si>
    <t>Rehab Dapur</t>
  </si>
  <si>
    <t>- Besi 8</t>
  </si>
  <si>
    <t>- Besi 6</t>
  </si>
  <si>
    <t>- Keramik</t>
  </si>
  <si>
    <t>- Batako</t>
  </si>
  <si>
    <t>- Kusen Jendela 180x120</t>
  </si>
  <si>
    <t>- Kusen Pintu 80x200</t>
  </si>
  <si>
    <t>- Daun Jendela 60x120</t>
  </si>
  <si>
    <t>- Daun Pintu</t>
  </si>
  <si>
    <t>- Mil</t>
  </si>
  <si>
    <t>- Cat</t>
  </si>
  <si>
    <t>- Kayu usuk</t>
  </si>
  <si>
    <t>- Kayu reng</t>
  </si>
  <si>
    <t>- Seng</t>
  </si>
  <si>
    <t>- Tukang</t>
  </si>
  <si>
    <t>- Pekerja</t>
  </si>
  <si>
    <t>Pembuatan tugu karang</t>
  </si>
  <si>
    <t>Pembuatan Pagar Besi</t>
  </si>
  <si>
    <t>Bulan</t>
  </si>
  <si>
    <t>Kg</t>
  </si>
  <si>
    <t>mtr</t>
  </si>
  <si>
    <t>Klng</t>
  </si>
  <si>
    <t>Btl</t>
  </si>
  <si>
    <t>Bks</t>
  </si>
  <si>
    <t>Ktk</t>
  </si>
  <si>
    <t>M3</t>
  </si>
  <si>
    <t>Sak</t>
  </si>
  <si>
    <t>Btg</t>
  </si>
  <si>
    <t>Dus</t>
  </si>
  <si>
    <t>Mtr</t>
  </si>
  <si>
    <t>Oh</t>
  </si>
  <si>
    <t>Unit</t>
  </si>
  <si>
    <t>2.1.26</t>
  </si>
  <si>
    <t>Honor PTPKD</t>
  </si>
  <si>
    <t>- Penanggungjawab</t>
  </si>
  <si>
    <t>- Kordinator</t>
  </si>
  <si>
    <t>- Honor Bendahara Desa</t>
  </si>
  <si>
    <t>Penggandaan</t>
  </si>
  <si>
    <t>- Foto Copy</t>
  </si>
  <si>
    <t>- Jilid</t>
  </si>
  <si>
    <t>Bln</t>
  </si>
  <si>
    <t>2.1.33</t>
  </si>
  <si>
    <t>Bahan Cetak</t>
  </si>
  <si>
    <t>Baliho</t>
  </si>
  <si>
    <t>Papan Informasi</t>
  </si>
  <si>
    <t>2.1.55</t>
  </si>
  <si>
    <t>- Komputer</t>
  </si>
  <si>
    <t>- Printer</t>
  </si>
  <si>
    <t>- Laptop</t>
  </si>
  <si>
    <t>- Meja</t>
  </si>
  <si>
    <t>- Kursi</t>
  </si>
  <si>
    <t>-televisi</t>
  </si>
  <si>
    <t>- Mik Kabel</t>
  </si>
  <si>
    <t>- Mik Warles</t>
  </si>
  <si>
    <t>- kaca Meja</t>
  </si>
  <si>
    <t>Bh</t>
  </si>
  <si>
    <t>2.1.56</t>
  </si>
  <si>
    <t>Kegiatan pemeliharaan Sarana Kantor</t>
  </si>
  <si>
    <t>- Perbaikan Peralatan Kantor</t>
  </si>
  <si>
    <t>- Perbaikan sarana kantor</t>
  </si>
  <si>
    <t>Kegiatan pemeliharaan Motor Dinas</t>
  </si>
  <si>
    <t>- Service Motor Dinas dan olie</t>
  </si>
  <si>
    <t>Tahun</t>
  </si>
  <si>
    <t>Kali</t>
  </si>
  <si>
    <t>2.2.10</t>
  </si>
  <si>
    <t>Pemberian makanan tambahan</t>
  </si>
  <si>
    <t>- Kacang Hijau</t>
  </si>
  <si>
    <t>Tripot</t>
  </si>
  <si>
    <t>-Tinta</t>
  </si>
  <si>
    <t>-Honor Guru Pengajar 2 Orang</t>
  </si>
  <si>
    <t>-Kacang Hijau</t>
  </si>
  <si>
    <t>-Gula Merah</t>
  </si>
  <si>
    <t>-Garam</t>
  </si>
  <si>
    <t>-Gula Putih</t>
  </si>
  <si>
    <t>-Susu</t>
  </si>
  <si>
    <t>-Kue</t>
  </si>
  <si>
    <t>Komputer</t>
  </si>
  <si>
    <t>Speaker Aktif</t>
  </si>
  <si>
    <t>Set</t>
  </si>
  <si>
    <t>Biji</t>
  </si>
  <si>
    <t>No</t>
  </si>
  <si>
    <t xml:space="preserve">    Rekening</t>
  </si>
  <si>
    <t>2.2.15</t>
  </si>
  <si>
    <t>Semen</t>
  </si>
  <si>
    <t>Pasir</t>
  </si>
  <si>
    <t>Koral</t>
  </si>
  <si>
    <t>SAK</t>
  </si>
  <si>
    <t>M4</t>
  </si>
  <si>
    <t>Honor Pelaksana</t>
  </si>
  <si>
    <t>2,2,16</t>
  </si>
  <si>
    <t xml:space="preserve">Jumlah </t>
  </si>
  <si>
    <t>VOL / SAT</t>
  </si>
  <si>
    <t>Betonisasi dan Penyenderan Jalan ke merangsing</t>
  </si>
  <si>
    <t>Barang yang di serahkan kepada Masyarakat/ kelompok Masyarakar</t>
  </si>
  <si>
    <t>Jalur</t>
  </si>
  <si>
    <t>tim</t>
  </si>
  <si>
    <t>bln</t>
  </si>
  <si>
    <t xml:space="preserve">Honor TPK </t>
  </si>
  <si>
    <t>2.2.19</t>
  </si>
  <si>
    <t>Tim</t>
  </si>
  <si>
    <t>2.2.22</t>
  </si>
  <si>
    <t>- Bola Voly</t>
  </si>
  <si>
    <t>- Bola Futsal</t>
  </si>
  <si>
    <t>- Net Volly</t>
  </si>
  <si>
    <t>- Lampu penerangan di gd sb guna</t>
  </si>
  <si>
    <t>- Tiang Net Lap.Voly</t>
  </si>
  <si>
    <t>shet</t>
  </si>
  <si>
    <t>2.2.23</t>
  </si>
  <si>
    <t>2.2.29</t>
  </si>
  <si>
    <t>2.2.32</t>
  </si>
  <si>
    <t>2.2.39</t>
  </si>
  <si>
    <t>Honor tenaga kontrak</t>
  </si>
  <si>
    <t>Honor tukang potong rumput</t>
  </si>
  <si>
    <t>Honor Pekerja</t>
  </si>
  <si>
    <t xml:space="preserve">Honor tukang </t>
  </si>
  <si>
    <t>Hok</t>
  </si>
  <si>
    <t>Pengadaan Alat</t>
  </si>
  <si>
    <t>Sabit</t>
  </si>
  <si>
    <t>Gunting Rumput</t>
  </si>
  <si>
    <t>Selang</t>
  </si>
  <si>
    <t>Rol</t>
  </si>
  <si>
    <t>Batako</t>
  </si>
  <si>
    <t>Besi 8"</t>
  </si>
  <si>
    <t>Tanah Urug</t>
  </si>
  <si>
    <t>Pohon Bunga</t>
  </si>
  <si>
    <t>Keramik Dinding Kamar mandi</t>
  </si>
  <si>
    <t>Keramik Lantai Kamar mandi</t>
  </si>
  <si>
    <t xml:space="preserve">Kloset </t>
  </si>
  <si>
    <t>Kran air</t>
  </si>
  <si>
    <t>Pipa 1/2 Dim</t>
  </si>
  <si>
    <t>M5</t>
  </si>
  <si>
    <t>M6</t>
  </si>
  <si>
    <t>Phn</t>
  </si>
  <si>
    <t>Btng</t>
  </si>
  <si>
    <t>2.2.42</t>
  </si>
  <si>
    <t>- Honor Patroli</t>
  </si>
  <si>
    <t>- Snack Kotak</t>
  </si>
  <si>
    <t>- Handy Talky (HT)</t>
  </si>
  <si>
    <t>Subak Bingin</t>
  </si>
  <si>
    <t>Subak Galungan</t>
  </si>
  <si>
    <t>Subak Abian Buwana Sari</t>
  </si>
  <si>
    <t>Kegiatan  Pembangunan, Penataan dan Pemeliharaan Parhyangan Desa</t>
  </si>
  <si>
    <t>2.2.26</t>
  </si>
  <si>
    <t>Galungan,1 Nopember 2017</t>
  </si>
  <si>
    <t>- Pakaian</t>
  </si>
  <si>
    <t xml:space="preserve"> Pakaian Anak-anak</t>
  </si>
  <si>
    <t xml:space="preserve"> Pakaian Guru</t>
  </si>
  <si>
    <t>-  Makanan Tambahan</t>
  </si>
  <si>
    <t xml:space="preserve">Pengadaan </t>
  </si>
  <si>
    <t>Betonisasi dan Penyenderan jalan Ke Merangsing</t>
  </si>
  <si>
    <t>Barang yang diserahkan kepada masyarakat/kelompok Masyarakat</t>
  </si>
  <si>
    <t>Betonisasi dan penyenderan jalan dari Desa menuju Bale Banjar Dajan Pangkung</t>
  </si>
  <si>
    <t>Penyenderan dan Pembangunan Jembatan dari bale banjar menuju asah</t>
  </si>
  <si>
    <t>Penyenderan dan Pembangunan Jembatan Bale Banjar menuju asah</t>
  </si>
  <si>
    <t>Perbaikan Bak penampung</t>
  </si>
  <si>
    <t>Tiang Net Lap.Voly</t>
  </si>
  <si>
    <t>Penataan Taman Desa</t>
  </si>
  <si>
    <t xml:space="preserve">- Pengadaan </t>
  </si>
  <si>
    <t>`</t>
  </si>
  <si>
    <t xml:space="preserve"> </t>
  </si>
  <si>
    <t>- Honor 1 orang Kasatlimas</t>
  </si>
  <si>
    <t>- Honor 1 Orang Kasatgas</t>
  </si>
  <si>
    <t>- Honor 5 orang Danru</t>
  </si>
  <si>
    <t xml:space="preserve">- Nasi </t>
  </si>
  <si>
    <t>- Banten Pecaruan</t>
  </si>
  <si>
    <t>- Banten Hari Raya</t>
  </si>
  <si>
    <t>- Canang</t>
  </si>
  <si>
    <t xml:space="preserve">- Spanduk </t>
  </si>
  <si>
    <t>- Banten pemlaspasan tugu karang</t>
  </si>
  <si>
    <t>Paket</t>
  </si>
  <si>
    <t>- Honor Tenaga Kerja</t>
  </si>
  <si>
    <t xml:space="preserve">- Honor Tukang Potong Rumput </t>
  </si>
  <si>
    <t>- Sank kotak</t>
  </si>
  <si>
    <t>- Nasi</t>
  </si>
  <si>
    <t>Sewa Kendaraan</t>
  </si>
  <si>
    <t xml:space="preserve">Pakaian seraham gerak jalan </t>
  </si>
  <si>
    <t>1. Laki-laki</t>
  </si>
  <si>
    <t>2. Perempuan</t>
  </si>
  <si>
    <t>3. Remaja</t>
  </si>
  <si>
    <t xml:space="preserve"> Spanduk</t>
  </si>
  <si>
    <t xml:space="preserve"> Tiang bendera besi</t>
  </si>
  <si>
    <t xml:space="preserve">TOTAL </t>
  </si>
  <si>
    <t>Transportasi</t>
  </si>
  <si>
    <t>- Sewa Kendaraan</t>
  </si>
  <si>
    <t>Buah bus</t>
  </si>
  <si>
    <t>- Uang Saku</t>
  </si>
  <si>
    <t>Honor  TPK</t>
  </si>
  <si>
    <t>- Honor Pelatih</t>
  </si>
  <si>
    <t>- Snak</t>
  </si>
  <si>
    <t>Pengadaan Alat dan sewa</t>
  </si>
  <si>
    <t xml:space="preserve">- Sewa Pakaian </t>
  </si>
  <si>
    <t>- Jasa Rias</t>
  </si>
  <si>
    <t>Barang Yang di Serahkan kepada masyarakat/kelompok masyarakat.</t>
  </si>
  <si>
    <t>Gayor Gong Gantung</t>
  </si>
  <si>
    <t>Ceng ceng</t>
  </si>
  <si>
    <t>Gong lanang wadon</t>
  </si>
  <si>
    <t xml:space="preserve">Kempul </t>
  </si>
  <si>
    <t>Panggul</t>
  </si>
  <si>
    <t>Pasang</t>
  </si>
  <si>
    <t xml:space="preserve"> , </t>
  </si>
  <si>
    <t>Barang yang di serahkan kepada masyarakat / kelompok masyarakat</t>
  </si>
  <si>
    <t>Rangkaian Hidroponik</t>
  </si>
  <si>
    <t>Uang Saku</t>
  </si>
  <si>
    <t>Barang yang diserahkan kepada Masyarakat/kelompok masyarakat</t>
  </si>
  <si>
    <t>Biaya Tak terduga</t>
  </si>
  <si>
    <t>Obat-obatan</t>
  </si>
  <si>
    <t>PEMERINTAH DESA GALUNGAN</t>
  </si>
  <si>
    <t xml:space="preserve">Sisa </t>
  </si>
  <si>
    <t>Silpa ADD</t>
  </si>
  <si>
    <t xml:space="preserve"> Silpa ADD </t>
  </si>
  <si>
    <t>ADD</t>
  </si>
  <si>
    <t>BKP</t>
  </si>
  <si>
    <t>PAJAK</t>
  </si>
  <si>
    <t>RETRIBUSI</t>
  </si>
  <si>
    <t>PAD</t>
  </si>
  <si>
    <t>2.1.1</t>
  </si>
  <si>
    <t>2.1.2</t>
  </si>
  <si>
    <t>2.1.6</t>
  </si>
  <si>
    <t>2.2.16</t>
  </si>
  <si>
    <t>BALANCE</t>
  </si>
  <si>
    <t>2.3.14</t>
  </si>
  <si>
    <t>2.3.15</t>
  </si>
  <si>
    <t>2.3.17</t>
  </si>
  <si>
    <t>2.4.3</t>
  </si>
  <si>
    <t>2.4.43</t>
  </si>
  <si>
    <t>2.5.2</t>
  </si>
  <si>
    <t>- Tempat sampah tutup goyang</t>
  </si>
  <si>
    <t>- Kasi/kasi</t>
  </si>
  <si>
    <t>- Suku Cadang</t>
  </si>
  <si>
    <t>Betonisasi  jalan dari desa ke Bale Banjar Djn Pangkung</t>
  </si>
  <si>
    <t>- Tiang Mic</t>
  </si>
  <si>
    <t>- Gula</t>
  </si>
  <si>
    <t>- Telor</t>
  </si>
  <si>
    <t>TAHUN ANGGARAN 2017</t>
  </si>
  <si>
    <t>Nomor  RAB</t>
  </si>
  <si>
    <t>Operasional Desa Pakraman</t>
  </si>
  <si>
    <t>- Konsumsi Paruman</t>
  </si>
  <si>
    <t>Operasional Subak Galungan</t>
  </si>
  <si>
    <t>Operasional Subak Bingin</t>
  </si>
  <si>
    <t>Operasional Subak Abian Bhuwana Sari</t>
  </si>
  <si>
    <t>Operasional Subak Mumbul sari</t>
  </si>
  <si>
    <t>Menyetujui</t>
  </si>
  <si>
    <t>Ketua Tim Pelaksana</t>
  </si>
  <si>
    <t>I Gede Haryono</t>
  </si>
  <si>
    <t>……………………………………..</t>
  </si>
  <si>
    <t>- Honor TPK</t>
  </si>
  <si>
    <t>- Pakaian Dinas Perbekel dan Perangkat Desa</t>
  </si>
  <si>
    <t>- Sepatu</t>
  </si>
  <si>
    <t>Psg</t>
  </si>
  <si>
    <t>- Pakaian Dinas BPD</t>
  </si>
  <si>
    <t>- Insentif Kelian desa Pakraman</t>
  </si>
  <si>
    <t>- Insentif Prajuru 5 orang</t>
  </si>
  <si>
    <t>Operasional Pemerintahan Desa</t>
  </si>
  <si>
    <t>- Konsumsi Rapat</t>
  </si>
  <si>
    <t>Operasional</t>
  </si>
  <si>
    <t>- Operasional Desa Pakraman</t>
  </si>
  <si>
    <t>- Operasional Pemerintaha Desa</t>
  </si>
  <si>
    <t>- Operasional Subak Galungan</t>
  </si>
  <si>
    <t>- Operasional Subak Abian Buwana Sari</t>
  </si>
  <si>
    <t>- Operasional Subak Bingin</t>
  </si>
  <si>
    <t>- Insentif</t>
  </si>
  <si>
    <t xml:space="preserve">Operasional </t>
  </si>
  <si>
    <t>- Operasional Pemerintah Desa</t>
  </si>
  <si>
    <t>- Pembangunan Bale Paebatan di Puseh</t>
  </si>
  <si>
    <t>- Pembangunan MCK</t>
  </si>
  <si>
    <t>- Pembangunan bale paebatan di Pura Puseh</t>
  </si>
  <si>
    <t>Pembangunan MCK</t>
  </si>
  <si>
    <t>,- Pembangunan MCK subak Galungan</t>
  </si>
  <si>
    <t>- Pembangunan Penyengker Subak Abian Buwana sari</t>
  </si>
  <si>
    <t>- Pembangunan Bale Petawesan Subak Bingin</t>
  </si>
  <si>
    <t>- Pembangunan Piyasan Mumbul Sari</t>
  </si>
  <si>
    <t>- Upacara/Piodalan di Pura Desa Pakraman Galungan</t>
  </si>
  <si>
    <t>- Upacara/Piodalan di Pura Subak Galungan</t>
  </si>
  <si>
    <t>- Upacara/Piodalan di Pura Subak abian Buwana Sari</t>
  </si>
  <si>
    <t>- Upacara/Piodalan di Pura Subak Bingin</t>
  </si>
  <si>
    <t>Surat No 140/9304/1/DISPMD tgl 14 Nop 2017</t>
  </si>
  <si>
    <t>- Konsumsi</t>
  </si>
  <si>
    <t>Diundangkan di Galungan</t>
  </si>
  <si>
    <t>I GEDE SUJANA</t>
  </si>
  <si>
    <t>LEMBARAN DESA GALUNGAN TAHUN 2017  NOMOR ...........</t>
  </si>
  <si>
    <t>Perbekel Desa Galungan</t>
  </si>
  <si>
    <t>APBDes</t>
  </si>
  <si>
    <t>- Operasional Subak Mumbul Sari</t>
  </si>
  <si>
    <t>Silpa</t>
  </si>
  <si>
    <t>DD</t>
  </si>
  <si>
    <t>Ret,lain2</t>
  </si>
  <si>
    <t>DD,Lain2</t>
  </si>
  <si>
    <t>Pajak</t>
  </si>
  <si>
    <t>Swadaya</t>
  </si>
  <si>
    <t>Perdes no 2 tahun 2017 tentang sumber2 Pendapatan</t>
  </si>
  <si>
    <t>DD,Pajak,PAD,Swadaya</t>
  </si>
  <si>
    <t>DD,Swadaya</t>
  </si>
  <si>
    <t>Anggaran                              ( Rp )</t>
  </si>
  <si>
    <t>Ruas</t>
  </si>
  <si>
    <t>Thn</t>
  </si>
  <si>
    <t>- Nasi bungkus</t>
  </si>
  <si>
    <t>,- Honor Pelatih</t>
  </si>
  <si>
    <t>PERATURAN DESA GALUNGAN TENTANG ANGGARAN PENDAPATAN DAN BELANJA DESA TAHUN ANGGARAN 2018.</t>
  </si>
  <si>
    <t>Anggaran Pendapatan dan Belanja Desa Tahun Anggaran 2018 dengan rincian sebagai berikut :</t>
  </si>
  <si>
    <t>pada tanggal  .............................</t>
  </si>
  <si>
    <t>Pakaian Putih Dalam</t>
  </si>
  <si>
    <t>ADD,Pajak</t>
  </si>
  <si>
    <t>PJK</t>
  </si>
  <si>
    <t>- Kertas HVS A4</t>
  </si>
  <si>
    <t>- Kertas HVS F4</t>
  </si>
  <si>
    <t xml:space="preserve">Pjk </t>
  </si>
  <si>
    <t>Pjk</t>
  </si>
  <si>
    <t>swadaya</t>
  </si>
  <si>
    <t>Sisanya DD</t>
  </si>
  <si>
    <t>Ret</t>
  </si>
  <si>
    <t>Lain2</t>
  </si>
  <si>
    <t>Add</t>
  </si>
  <si>
    <t>Pad</t>
  </si>
  <si>
    <t>Add. 42,528,Pad. 26.472 ,Silpa 250,000</t>
  </si>
  <si>
    <t>01</t>
  </si>
  <si>
    <t>04</t>
  </si>
  <si>
    <t>012</t>
  </si>
  <si>
    <t>06</t>
  </si>
  <si>
    <t>02</t>
  </si>
  <si>
    <t>- Makan dan Minum Rapat</t>
  </si>
  <si>
    <t>- Belanja Jasa Transportasi dan akomodasi</t>
  </si>
  <si>
    <t>07</t>
  </si>
  <si>
    <t>24</t>
  </si>
  <si>
    <t>16</t>
  </si>
  <si>
    <t>14</t>
  </si>
  <si>
    <t>- Belanja pengadaan Peralatan Kantor</t>
  </si>
  <si>
    <t>23</t>
  </si>
  <si>
    <t>- Belanja sesajen</t>
  </si>
  <si>
    <t>Sesajen  di kantor</t>
  </si>
  <si>
    <t>Makan  minum Rapat</t>
  </si>
  <si>
    <t>- Makan Minum Tamu</t>
  </si>
  <si>
    <t>Belanja jasa transportasi dan akomodasi</t>
  </si>
  <si>
    <t>III</t>
  </si>
  <si>
    <t xml:space="preserve">Penggantung Pipa </t>
  </si>
  <si>
    <t>Behel dan Aksesoris</t>
  </si>
  <si>
    <t>sak</t>
  </si>
  <si>
    <t>DD,PAD ,Silpa DD</t>
  </si>
  <si>
    <t>Silpa BKK</t>
  </si>
  <si>
    <t>Pelinggih  bak di benta dan upacaranya</t>
  </si>
  <si>
    <t>Sippa DD,PAD,DDS dan Silpa BKK</t>
  </si>
  <si>
    <t>Selainnya ADD</t>
  </si>
  <si>
    <t>ADD,Silpa ADD</t>
  </si>
  <si>
    <t>ADD,PAD,Silpa DD</t>
  </si>
  <si>
    <t>Peraturan Desa Galungan Nomor 4 Tahun 2016 tentang  Anggaran Pendapatan dan Belanja Desa tahun 2017(Lembaran Desa Galungan Tahun 2017 Nomor 4 );</t>
  </si>
  <si>
    <t>Peraturan Desa Galungan nomor 4 Tahun 2015 tentang Rencana Pembangunan Jangka Menengah  Desa Galungan tahun 2015 - 2020</t>
  </si>
  <si>
    <t>bahwa berdasarkan Keputusan Camat Sawan Nomor 141/01/KEC.SAWAN/2018 tentang Penetapan Hasil Evaluasi Rancangan Peraturan Desa Galungan Tentang Anggaran Pendapatan dan Belanja Desa Tahun Anggaran 2018;</t>
  </si>
  <si>
    <t>bahwa berdasarkan pertimbangan sebagaimana dimaksud pada huruf  a dan huruf b,  perlu menetapkan Rancangan Peraturan Desa Galungan tentang Anggaran Pendapatan dan Belanja Desa Tahun Anggaran 2018 menjadi Peraturan Desa Galungan tentang Anggaran Pendapatan dan Belanja Desa Tahun Anggaran 2018 ;</t>
  </si>
  <si>
    <t>Peraturan Desa ini mulai berlaku pada tanggal ditetapkannya.</t>
  </si>
  <si>
    <t>LEMBARAN DESA GALUNGAN TAHUN 2018 NOMOR 1</t>
  </si>
  <si>
    <t>NOMOR   1 TAHUN 2018</t>
  </si>
  <si>
    <t>pada tanggal   9 Januari 2018</t>
  </si>
  <si>
    <t>pada tanggal  9 Januari 2018</t>
  </si>
  <si>
    <t>Peraturan Desa Galungan nomor 4 Tahun 2017 tentang Rencana Kerja Pemerintahan Desa Galungan tahun Anggaran 2018</t>
  </si>
  <si>
    <t xml:space="preserve"> DD</t>
  </si>
  <si>
    <t xml:space="preserve"> DD,Pajak</t>
  </si>
  <si>
    <t>DDS</t>
  </si>
  <si>
    <t>SWA</t>
  </si>
  <si>
    <t>dd,pjak,pad,swa</t>
  </si>
  <si>
    <t xml:space="preserve">DD : </t>
  </si>
  <si>
    <t>pad</t>
  </si>
  <si>
    <t>silpa</t>
  </si>
  <si>
    <t>silpa DD</t>
  </si>
  <si>
    <t>silpa bkk</t>
  </si>
  <si>
    <t>Peraturan Daerah Kabupaten Buleleng Nomor 4 Tahun 2016 tentang Anggaran Pendapatan dan Belanja Daerah Kabupaten Buleleng Tahun Anggaran 2017 (Lembaran Daerah Kabupaten Buleleng Tahun Anggaran 2015 (Lembaran Daerah Kabupaten Buleleng Tahun 2016 Nomor 14);</t>
  </si>
  <si>
    <t>Peraturan Bupati Buleleng Nomor 5 Tahun 2017 tentang Penghasilan Tetap dan Tunjangan Perbekel dan Perangkat Desa Kabupaten Buleleng Tahun 2015 (Berita Daerah Kabupaten Buleleng Tahun 2017 Nomor 5);</t>
  </si>
  <si>
    <t>,- Box arsip</t>
  </si>
  <si>
    <t>- Filling kabinet</t>
  </si>
  <si>
    <t>- Rak Arsip</t>
  </si>
  <si>
    <t>- Maf Folder</t>
  </si>
  <si>
    <t>Map TK</t>
  </si>
  <si>
    <t>Box Tiker</t>
  </si>
  <si>
    <t>Sekat Arsip</t>
  </si>
  <si>
    <t>Kertas kisi</t>
  </si>
  <si>
    <t>,- Kapur Barus</t>
  </si>
  <si>
    <t>pcs</t>
  </si>
  <si>
    <t>glg</t>
  </si>
  <si>
    <t>bulan / sat</t>
  </si>
</sst>
</file>

<file path=xl/styles.xml><?xml version="1.0" encoding="utf-8"?>
<styleSheet xmlns="http://schemas.openxmlformats.org/spreadsheetml/2006/main">
  <numFmts count="55">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p&quot;#,##0;\-&quot;Rp&quot;#,##0"/>
    <numFmt numFmtId="171" formatCode="&quot;Rp&quot;#,##0;[Red]\-&quot;Rp&quot;#,##0"/>
    <numFmt numFmtId="172" formatCode="&quot;Rp&quot;#,##0.00;\-&quot;Rp&quot;#,##0.00"/>
    <numFmt numFmtId="173" formatCode="&quot;Rp&quot;#,##0.00;[Red]\-&quot;Rp&quot;#,##0.00"/>
    <numFmt numFmtId="174" formatCode="_-&quot;Rp&quot;* #,##0_-;\-&quot;Rp&quot;* #,##0_-;_-&quot;Rp&quot;* &quot;-&quot;_-;_-@_-"/>
    <numFmt numFmtId="175" formatCode="_-* #,##0_-;\-* #,##0_-;_-* &quot;-&quot;_-;_-@_-"/>
    <numFmt numFmtId="176" formatCode="_-&quot;Rp&quot;* #,##0.00_-;\-&quot;Rp&quot;* #,##0.00_-;_-&quot;Rp&quot;* &quot;-&quot;??_-;_-@_-"/>
    <numFmt numFmtId="177" formatCode="_-* #,##0.00_-;\-* #,##0.00_-;_-* &quot;-&quot;??_-;_-@_-"/>
    <numFmt numFmtId="178" formatCode="_(* #,##0_);_(* \(#,##0\);_(* &quot;-&quot;??_);_(@_)"/>
    <numFmt numFmtId="179" formatCode="[$-421]dd\ mmmm\ yyyy"/>
    <numFmt numFmtId="180" formatCode="0_);\(0\)"/>
    <numFmt numFmtId="181" formatCode="0.00_);\(0.00\)"/>
    <numFmt numFmtId="182" formatCode="&quot;Yes&quot;;&quot;Yes&quot;;&quot;No&quot;"/>
    <numFmt numFmtId="183" formatCode="&quot;True&quot;;&quot;True&quot;;&quot;False&quot;"/>
    <numFmt numFmtId="184" formatCode="&quot;On&quot;;&quot;On&quot;;&quot;Off&quot;"/>
    <numFmt numFmtId="185" formatCode="[$€-2]\ #,##0.00_);[Red]\([$€-2]\ #,##0.00\)"/>
    <numFmt numFmtId="186" formatCode="#,##0.00_ ;\-#,##0.00\ "/>
    <numFmt numFmtId="187" formatCode="_(* #,##0.000_);_(* \(#,##0.000\);_(* &quot;-&quot;??_);_(@_)"/>
    <numFmt numFmtId="188" formatCode="_(* #,##0.0_);_(* \(#,##0.0\);_(* &quot;-&quot;??_);_(@_)"/>
    <numFmt numFmtId="189" formatCode="_(* #,##0.0_);_(* \(#,##0.0\);_(* &quot;-&quot;_);_(@_)"/>
    <numFmt numFmtId="190" formatCode="_(* #,##0.00_);_(* \(#,##0.00\);_(* &quot;-&quot;_);_(@_)"/>
    <numFmt numFmtId="191" formatCode="_(* #,##0.000_);_(* \(#,##0.000\);_(* &quot;-&quot;_);_(@_)"/>
    <numFmt numFmtId="192" formatCode="_(* #,##0.0000_);_(* \(#,##0.0000\);_(* &quot;-&quot;_);_(@_)"/>
    <numFmt numFmtId="193" formatCode="0.0"/>
    <numFmt numFmtId="194" formatCode="_(* #,##0.0000_);_(* \(#,##0.0000\);_(* &quot;-&quot;????_);_(@_)"/>
    <numFmt numFmtId="195" formatCode="0.0000"/>
    <numFmt numFmtId="196" formatCode="0.00000"/>
    <numFmt numFmtId="197" formatCode="0.000"/>
    <numFmt numFmtId="198" formatCode="0.0%"/>
    <numFmt numFmtId="199" formatCode="#,##0.000_);\(#,##0.000\)"/>
    <numFmt numFmtId="200" formatCode="#,##0.0_);\(#,##0.0\)"/>
    <numFmt numFmtId="201" formatCode="0.000%"/>
    <numFmt numFmtId="202" formatCode="#,##0.0000_);\(#,##0.0000\)"/>
    <numFmt numFmtId="203" formatCode="0.000000"/>
    <numFmt numFmtId="204" formatCode="0.0000000"/>
    <numFmt numFmtId="205" formatCode="0.00000000"/>
    <numFmt numFmtId="206" formatCode="_(* #,##0.00000_);_(* \(#,##0.00000\);_(* &quot;-&quot;_);_(@_)"/>
    <numFmt numFmtId="207" formatCode="_(* #,##0.000000_);_(* \(#,##0.000000\);_(* &quot;-&quot;_);_(@_)"/>
    <numFmt numFmtId="208" formatCode="_(* #,##0.0000000_);_(* \(#,##0.0000000\);_(* &quot;-&quot;_);_(@_)"/>
    <numFmt numFmtId="209" formatCode="&quot;Rp&quot;#,##0"/>
    <numFmt numFmtId="210" formatCode="0.0E+00"/>
  </numFmts>
  <fonts count="163">
    <font>
      <sz val="10"/>
      <color indexed="8"/>
      <name val="ARIAL"/>
      <family val="0"/>
    </font>
    <font>
      <sz val="11"/>
      <color indexed="8"/>
      <name val="Calibri"/>
      <family val="2"/>
    </font>
    <font>
      <b/>
      <sz val="12"/>
      <color indexed="8"/>
      <name val="Arial"/>
      <family val="2"/>
    </font>
    <font>
      <b/>
      <sz val="10"/>
      <color indexed="8"/>
      <name val="ARIAL"/>
      <family val="2"/>
    </font>
    <font>
      <sz val="12"/>
      <color indexed="8"/>
      <name val="Arial"/>
      <family val="2"/>
    </font>
    <font>
      <b/>
      <sz val="12"/>
      <color indexed="8"/>
      <name val="Arial Narrow"/>
      <family val="2"/>
    </font>
    <font>
      <sz val="12"/>
      <color indexed="8"/>
      <name val="Arial Narrow"/>
      <family val="2"/>
    </font>
    <font>
      <b/>
      <sz val="12"/>
      <name val="Arial Narrow"/>
      <family val="2"/>
    </font>
    <font>
      <sz val="12"/>
      <name val="Arial Narrow"/>
      <family val="2"/>
    </font>
    <font>
      <sz val="11"/>
      <name val="Arial Narrow"/>
      <family val="2"/>
    </font>
    <font>
      <sz val="10"/>
      <name val="Arial"/>
      <family val="2"/>
    </font>
    <font>
      <b/>
      <sz val="12"/>
      <color indexed="10"/>
      <name val="Arial Narrow"/>
      <family val="2"/>
    </font>
    <font>
      <sz val="10"/>
      <name val="Times New Roman"/>
      <family val="1"/>
    </font>
    <font>
      <sz val="10"/>
      <color indexed="8"/>
      <name val="Arial"/>
      <family val="2"/>
    </font>
    <font>
      <b/>
      <i/>
      <sz val="14"/>
      <color indexed="8"/>
      <name val="Arial Narrow"/>
      <family val="2"/>
    </font>
    <font>
      <b/>
      <sz val="10"/>
      <color indexed="8"/>
      <name val="Arial Narrow"/>
      <family val="2"/>
    </font>
    <font>
      <b/>
      <i/>
      <sz val="12"/>
      <color indexed="8"/>
      <name val="Arial Narrow"/>
      <family val="2"/>
    </font>
    <font>
      <b/>
      <sz val="14"/>
      <color indexed="8"/>
      <name val="Arial Narrow"/>
      <family val="2"/>
    </font>
    <font>
      <b/>
      <sz val="11"/>
      <color indexed="8"/>
      <name val="Arial Narrow"/>
      <family val="2"/>
    </font>
    <font>
      <b/>
      <sz val="13"/>
      <color indexed="8"/>
      <name val="Arial Narrow"/>
      <family val="2"/>
    </font>
    <font>
      <b/>
      <i/>
      <sz val="13"/>
      <color indexed="8"/>
      <name val="Arial Narrow"/>
      <family val="2"/>
    </font>
    <font>
      <b/>
      <u val="single"/>
      <sz val="12"/>
      <color indexed="8"/>
      <name val="Arial Narrow"/>
      <family val="2"/>
    </font>
    <font>
      <b/>
      <sz val="13"/>
      <color indexed="8"/>
      <name val="Arial"/>
      <family val="2"/>
    </font>
    <font>
      <sz val="13"/>
      <color indexed="8"/>
      <name val="Arial Narrow"/>
      <family val="2"/>
    </font>
    <font>
      <sz val="13"/>
      <color indexed="8"/>
      <name val="Arial"/>
      <family val="2"/>
    </font>
    <font>
      <b/>
      <u val="single"/>
      <sz val="10"/>
      <color indexed="8"/>
      <name val="Arial"/>
      <family val="2"/>
    </font>
    <font>
      <sz val="11"/>
      <color indexed="8"/>
      <name val="Arial"/>
      <family val="2"/>
    </font>
    <font>
      <b/>
      <sz val="11"/>
      <name val="Arial Narrow"/>
      <family val="2"/>
    </font>
    <font>
      <sz val="12"/>
      <name val="Arial"/>
      <family val="2"/>
    </font>
    <font>
      <b/>
      <sz val="12"/>
      <name val="Arial"/>
      <family val="2"/>
    </font>
    <font>
      <b/>
      <i/>
      <sz val="12"/>
      <name val="Arial Narrow"/>
      <family val="2"/>
    </font>
    <font>
      <b/>
      <sz val="11"/>
      <name val="Arial"/>
      <family val="2"/>
    </font>
    <font>
      <sz val="10"/>
      <name val="Arial Narrow"/>
      <family val="2"/>
    </font>
    <font>
      <b/>
      <sz val="10"/>
      <name val="Arial Narrow"/>
      <family val="2"/>
    </font>
    <font>
      <b/>
      <i/>
      <sz val="11"/>
      <name val="Arial Narrow"/>
      <family val="2"/>
    </font>
    <font>
      <sz val="11"/>
      <color indexed="8"/>
      <name val="Arial Narrow"/>
      <family val="2"/>
    </font>
    <font>
      <sz val="10"/>
      <color indexed="8"/>
      <name val="Arial Narrow"/>
      <family val="2"/>
    </font>
    <font>
      <b/>
      <u val="single"/>
      <sz val="10"/>
      <color indexed="8"/>
      <name val="Arial Narrow"/>
      <family val="2"/>
    </font>
    <font>
      <b/>
      <u val="single"/>
      <sz val="12"/>
      <color indexed="8"/>
      <name val="Arial"/>
      <family val="2"/>
    </font>
    <font>
      <sz val="16"/>
      <color indexed="8"/>
      <name val="Arial"/>
      <family val="2"/>
    </font>
    <font>
      <b/>
      <i/>
      <sz val="11"/>
      <color indexed="8"/>
      <name val="Arial Narrow"/>
      <family val="2"/>
    </font>
    <font>
      <b/>
      <u val="single"/>
      <sz val="13"/>
      <color indexed="8"/>
      <name val="Arial Narrow"/>
      <family val="2"/>
    </font>
    <font>
      <sz val="14"/>
      <color indexed="8"/>
      <name val="Arial"/>
      <family val="2"/>
    </font>
    <font>
      <b/>
      <sz val="12"/>
      <name val="Palatino Linotype"/>
      <family val="1"/>
    </font>
    <font>
      <sz val="12"/>
      <name val="Palatino Linotype"/>
      <family val="1"/>
    </font>
    <font>
      <b/>
      <sz val="13"/>
      <name val="Palatino Linotype"/>
      <family val="1"/>
    </font>
    <font>
      <b/>
      <sz val="11"/>
      <name val="Palatino Linotype"/>
      <family val="1"/>
    </font>
    <font>
      <sz val="11"/>
      <name val="Palatino Linotype"/>
      <family val="1"/>
    </font>
    <font>
      <sz val="12"/>
      <color indexed="8"/>
      <name val="Palatino Linotype"/>
      <family val="1"/>
    </font>
    <font>
      <b/>
      <sz val="9"/>
      <color indexed="8"/>
      <name val="Arial"/>
      <family val="2"/>
    </font>
    <font>
      <sz val="12"/>
      <color indexed="8"/>
      <name val="Bookman Old Style"/>
      <family val="1"/>
    </font>
    <font>
      <b/>
      <sz val="14"/>
      <color indexed="8"/>
      <name val="Bookman Old Style"/>
      <family val="1"/>
    </font>
    <font>
      <b/>
      <sz val="11"/>
      <color indexed="8"/>
      <name val="Bookman Old Style"/>
      <family val="1"/>
    </font>
    <font>
      <b/>
      <i/>
      <sz val="11"/>
      <color indexed="8"/>
      <name val="Bookman Old Style"/>
      <family val="1"/>
    </font>
    <font>
      <sz val="11"/>
      <color indexed="8"/>
      <name val="Bookman Old Style"/>
      <family val="1"/>
    </font>
    <font>
      <sz val="11"/>
      <name val="Bookman Old Style"/>
      <family val="1"/>
    </font>
    <font>
      <i/>
      <sz val="11"/>
      <color indexed="8"/>
      <name val="Bookman Old Style"/>
      <family val="1"/>
    </font>
    <font>
      <b/>
      <i/>
      <sz val="13"/>
      <color indexed="8"/>
      <name val="Bookman Old Style"/>
      <family val="1"/>
    </font>
    <font>
      <b/>
      <i/>
      <sz val="12"/>
      <color indexed="8"/>
      <name val="Bookman Old Style"/>
      <family val="1"/>
    </font>
    <font>
      <b/>
      <i/>
      <sz val="10"/>
      <color indexed="8"/>
      <name val="Bookman Old Style"/>
      <family val="1"/>
    </font>
    <font>
      <i/>
      <sz val="12"/>
      <color indexed="8"/>
      <name val="Arial Narrow"/>
      <family val="2"/>
    </font>
    <font>
      <i/>
      <sz val="13"/>
      <color indexed="8"/>
      <name val="Arial Narrow"/>
      <family val="2"/>
    </font>
    <font>
      <b/>
      <sz val="12"/>
      <color indexed="8"/>
      <name val="Bookman Old Style"/>
      <family val="1"/>
    </font>
    <font>
      <sz val="13"/>
      <name val="Arial Narrow"/>
      <family val="2"/>
    </font>
    <font>
      <b/>
      <sz val="13"/>
      <name val="Arial Narrow"/>
      <family val="2"/>
    </font>
    <font>
      <b/>
      <sz val="4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Narrow"/>
      <family val="2"/>
    </font>
    <font>
      <sz val="12"/>
      <color indexed="9"/>
      <name val="Arial"/>
      <family val="2"/>
    </font>
    <font>
      <sz val="12"/>
      <color indexed="9"/>
      <name val="Arial Narrow"/>
      <family val="2"/>
    </font>
    <font>
      <b/>
      <sz val="12"/>
      <color indexed="8"/>
      <name val="Calibri"/>
      <family val="2"/>
    </font>
    <font>
      <sz val="12"/>
      <color indexed="8"/>
      <name val="Calibri"/>
      <family val="2"/>
    </font>
    <font>
      <b/>
      <sz val="11"/>
      <color indexed="8"/>
      <name val="Arial"/>
      <family val="2"/>
    </font>
    <font>
      <sz val="11"/>
      <color indexed="10"/>
      <name val="Bookman Old Style"/>
      <family val="1"/>
    </font>
    <font>
      <b/>
      <sz val="14"/>
      <color indexed="10"/>
      <name val="Arial"/>
      <family val="2"/>
    </font>
    <font>
      <b/>
      <sz val="11"/>
      <color indexed="10"/>
      <name val="Arial"/>
      <family val="2"/>
    </font>
    <font>
      <b/>
      <sz val="9"/>
      <color indexed="10"/>
      <name val="Arial"/>
      <family val="2"/>
    </font>
    <font>
      <b/>
      <sz val="8"/>
      <color indexed="10"/>
      <name val="Arial"/>
      <family val="2"/>
    </font>
    <font>
      <b/>
      <i/>
      <sz val="14"/>
      <color indexed="10"/>
      <name val="Arial"/>
      <family val="2"/>
    </font>
    <font>
      <b/>
      <i/>
      <sz val="11"/>
      <color indexed="10"/>
      <name val="Arial"/>
      <family val="2"/>
    </font>
    <font>
      <b/>
      <i/>
      <sz val="10"/>
      <color indexed="10"/>
      <name val="Arial"/>
      <family val="2"/>
    </font>
    <font>
      <b/>
      <i/>
      <sz val="9"/>
      <color indexed="10"/>
      <name val="Arial"/>
      <family val="2"/>
    </font>
    <font>
      <sz val="13"/>
      <color indexed="40"/>
      <name val="Arial Narrow"/>
      <family val="2"/>
    </font>
    <font>
      <sz val="12"/>
      <color indexed="40"/>
      <name val="Arial Narrow"/>
      <family val="2"/>
    </font>
    <font>
      <b/>
      <sz val="12"/>
      <color indexed="40"/>
      <name val="Arial Narrow"/>
      <family val="2"/>
    </font>
    <font>
      <b/>
      <sz val="14"/>
      <color indexed="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Narrow"/>
      <family val="2"/>
    </font>
    <font>
      <sz val="12"/>
      <color theme="0"/>
      <name val="Arial"/>
      <family val="2"/>
    </font>
    <font>
      <sz val="12"/>
      <color theme="0"/>
      <name val="Arial Narrow"/>
      <family val="2"/>
    </font>
    <font>
      <sz val="11"/>
      <color rgb="FF000000"/>
      <name val="Arial Narrow"/>
      <family val="2"/>
    </font>
    <font>
      <b/>
      <u val="single"/>
      <sz val="10"/>
      <color rgb="FF000000"/>
      <name val="Arial Narrow"/>
      <family val="2"/>
    </font>
    <font>
      <sz val="12"/>
      <color rgb="FF000000"/>
      <name val="Arial Narrow"/>
      <family val="2"/>
    </font>
    <font>
      <b/>
      <sz val="12"/>
      <color rgb="FF000000"/>
      <name val="Arial Narrow"/>
      <family val="2"/>
    </font>
    <font>
      <sz val="11"/>
      <color rgb="FF000000"/>
      <name val="Calibri"/>
      <family val="2"/>
    </font>
    <font>
      <b/>
      <sz val="11"/>
      <color rgb="FF000000"/>
      <name val="Calibri"/>
      <family val="2"/>
    </font>
    <font>
      <sz val="12"/>
      <color rgb="FF000000"/>
      <name val="Arial"/>
      <family val="2"/>
    </font>
    <font>
      <b/>
      <sz val="12"/>
      <color rgb="FF000000"/>
      <name val="Calibri"/>
      <family val="2"/>
    </font>
    <font>
      <sz val="12"/>
      <color rgb="FF000000"/>
      <name val="Calibri"/>
      <family val="2"/>
    </font>
    <font>
      <b/>
      <sz val="12"/>
      <color rgb="FF000000"/>
      <name val="Arial"/>
      <family val="2"/>
    </font>
    <font>
      <b/>
      <sz val="11"/>
      <color rgb="FF000000"/>
      <name val="Arial Narrow"/>
      <family val="2"/>
    </font>
    <font>
      <sz val="10"/>
      <color rgb="FF000000"/>
      <name val="Arial Narrow"/>
      <family val="2"/>
    </font>
    <font>
      <b/>
      <sz val="13"/>
      <color rgb="FF000000"/>
      <name val="Arial Narrow"/>
      <family val="2"/>
    </font>
    <font>
      <b/>
      <i/>
      <sz val="13"/>
      <color rgb="FF000000"/>
      <name val="Arial Narrow"/>
      <family val="2"/>
    </font>
    <font>
      <b/>
      <sz val="10"/>
      <color rgb="FF000000"/>
      <name val="Arial Narrow"/>
      <family val="2"/>
    </font>
    <font>
      <b/>
      <i/>
      <sz val="11"/>
      <color rgb="FF000000"/>
      <name val="Arial Narrow"/>
      <family val="2"/>
    </font>
    <font>
      <b/>
      <sz val="14"/>
      <color rgb="FF000000"/>
      <name val="Arial Narrow"/>
      <family val="2"/>
    </font>
    <font>
      <b/>
      <sz val="11"/>
      <color theme="1"/>
      <name val="Arial Narrow"/>
      <family val="2"/>
    </font>
    <font>
      <sz val="11"/>
      <color rgb="FF000000"/>
      <name val="Arial"/>
      <family val="2"/>
    </font>
    <font>
      <b/>
      <sz val="11"/>
      <color rgb="FF000000"/>
      <name val="Arial"/>
      <family val="2"/>
    </font>
    <font>
      <b/>
      <i/>
      <sz val="14"/>
      <color rgb="FF000000"/>
      <name val="Arial Narrow"/>
      <family val="2"/>
    </font>
    <font>
      <sz val="13"/>
      <color rgb="FF000000"/>
      <name val="Arial Narrow"/>
      <family val="2"/>
    </font>
    <font>
      <b/>
      <sz val="11"/>
      <color rgb="FF000000"/>
      <name val="Bookman Old Style"/>
      <family val="1"/>
    </font>
    <font>
      <sz val="11"/>
      <color rgb="FF000000"/>
      <name val="Bookman Old Style"/>
      <family val="1"/>
    </font>
    <font>
      <sz val="10"/>
      <color rgb="FF000000"/>
      <name val="Arial"/>
      <family val="2"/>
    </font>
    <font>
      <sz val="11"/>
      <color rgb="FFFF0000"/>
      <name val="Bookman Old Style"/>
      <family val="1"/>
    </font>
    <font>
      <b/>
      <sz val="14"/>
      <color rgb="FFFF0000"/>
      <name val="Arial"/>
      <family val="2"/>
    </font>
    <font>
      <b/>
      <sz val="11"/>
      <color rgb="FFFF0000"/>
      <name val="Arial"/>
      <family val="2"/>
    </font>
    <font>
      <b/>
      <sz val="9"/>
      <color rgb="FFFF0000"/>
      <name val="Arial"/>
      <family val="2"/>
    </font>
    <font>
      <b/>
      <sz val="8"/>
      <color rgb="FFFF0000"/>
      <name val="Arial"/>
      <family val="2"/>
    </font>
    <font>
      <b/>
      <i/>
      <sz val="14"/>
      <color rgb="FFFF0000"/>
      <name val="Arial"/>
      <family val="2"/>
    </font>
    <font>
      <b/>
      <i/>
      <sz val="11"/>
      <color rgb="FFFF0000"/>
      <name val="Arial"/>
      <family val="2"/>
    </font>
    <font>
      <b/>
      <i/>
      <sz val="10"/>
      <color rgb="FFFF0000"/>
      <name val="Arial"/>
      <family val="2"/>
    </font>
    <font>
      <b/>
      <i/>
      <sz val="9"/>
      <color rgb="FFFF0000"/>
      <name val="Arial"/>
      <family val="2"/>
    </font>
    <font>
      <sz val="13"/>
      <color rgb="FF00B0F0"/>
      <name val="Arial Narrow"/>
      <family val="2"/>
    </font>
    <font>
      <sz val="12"/>
      <color rgb="FF00B0F0"/>
      <name val="Arial Narrow"/>
      <family val="2"/>
    </font>
    <font>
      <b/>
      <sz val="12"/>
      <color rgb="FF00B0F0"/>
      <name val="Arial Narrow"/>
      <family val="2"/>
    </font>
    <font>
      <b/>
      <sz val="14"/>
      <color theme="0"/>
      <name val="Arial Narrow"/>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theme="9" tint="-0.24997000396251678"/>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6" tint="-0.24997000396251678"/>
        <bgColor indexed="64"/>
      </patternFill>
    </fill>
    <fill>
      <patternFill patternType="solid">
        <fgColor rgb="FFFFFFFF"/>
        <bgColor indexed="64"/>
      </patternFill>
    </fill>
    <fill>
      <patternFill patternType="solid">
        <fgColor theme="0"/>
        <bgColor indexed="64"/>
      </patternFill>
    </fill>
    <fill>
      <patternFill patternType="solid">
        <fgColor rgb="FF92D050"/>
        <bgColor indexed="64"/>
      </patternFill>
    </fill>
    <fill>
      <patternFill patternType="solid">
        <fgColor rgb="FF75923C"/>
        <bgColor indexed="64"/>
      </patternFill>
    </fill>
    <fill>
      <patternFill patternType="solid">
        <fgColor theme="0" tint="-0.24997000396251678"/>
        <bgColor indexed="64"/>
      </patternFill>
    </fill>
    <fill>
      <patternFill patternType="solid">
        <fgColor rgb="FFFF00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style="thin"/>
      <right style="thin"/>
      <top style="thin"/>
      <bottom style="thin"/>
    </border>
    <border>
      <left style="thin"/>
      <right/>
      <top style="thin"/>
      <bottom style="thin"/>
    </border>
    <border>
      <left style="thin"/>
      <right/>
      <top/>
      <bottom/>
    </border>
    <border>
      <left style="thin"/>
      <right/>
      <top style="thin"/>
      <bottom/>
    </border>
    <border>
      <left/>
      <right/>
      <top style="thin"/>
      <bottom/>
    </border>
    <border>
      <left/>
      <right style="thin"/>
      <top style="thin"/>
      <bottom/>
    </border>
    <border>
      <left/>
      <right/>
      <top/>
      <bottom style="medium"/>
    </border>
    <border>
      <left style="thin"/>
      <right style="thin"/>
      <top style="thin"/>
      <bottom/>
    </border>
    <border>
      <left style="thin"/>
      <right style="thin"/>
      <top/>
      <bottom style="thin"/>
    </border>
    <border>
      <left style="thin"/>
      <right/>
      <top/>
      <bottom style="thin"/>
    </border>
    <border>
      <left/>
      <right/>
      <top/>
      <bottom style="thin"/>
    </border>
    <border>
      <left/>
      <right style="thin"/>
      <top/>
      <bottom style="thin"/>
    </border>
    <border>
      <left style="thin"/>
      <right style="thin"/>
      <top/>
      <bottom>
        <color indexed="63"/>
      </bottom>
    </border>
    <border>
      <left>
        <color indexed="63"/>
      </left>
      <right style="thin"/>
      <top>
        <color indexed="63"/>
      </top>
      <bottom>
        <color indexed="63"/>
      </bottom>
    </border>
    <border>
      <left style="thin"/>
      <right style="thin"/>
      <top style="medium"/>
      <bottom/>
    </border>
    <border>
      <left style="thin"/>
      <right style="medium"/>
      <top style="medium"/>
      <bottom/>
    </border>
    <border>
      <left style="thin"/>
      <right style="medium"/>
      <top/>
      <bottom style="thin"/>
    </border>
    <border>
      <left style="medium"/>
      <right/>
      <top style="thin"/>
      <bottom style="medium"/>
    </border>
    <border>
      <left style="thin"/>
      <right/>
      <top style="thin"/>
      <bottom style="medium"/>
    </border>
    <border>
      <left/>
      <right style="thin"/>
      <top style="thin"/>
      <bottom style="medium"/>
    </border>
    <border>
      <left style="thin"/>
      <right style="medium"/>
      <top style="thin"/>
      <bottom style="medium"/>
    </border>
    <border>
      <left style="medium"/>
      <right/>
      <top/>
      <bottom style="thin"/>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right/>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right/>
      <top style="medium"/>
      <bottom/>
    </border>
    <border>
      <left>
        <color indexed="63"/>
      </left>
      <right style="medium"/>
      <top style="medium"/>
      <bottom>
        <color indexed="63"/>
      </bottom>
    </border>
    <border>
      <left style="thin"/>
      <right style="thin"/>
      <top/>
      <bottom style="medium"/>
    </border>
    <border>
      <left style="medium"/>
      <right/>
      <top style="thin"/>
      <bottom style="thin"/>
    </border>
    <border>
      <left/>
      <right style="medium"/>
      <top style="thin"/>
      <bottom/>
    </border>
    <border>
      <left style="thin"/>
      <right style="medium"/>
      <top style="thin"/>
      <bottom/>
    </border>
    <border>
      <left style="thin"/>
      <right/>
      <top/>
      <bottom style="medium"/>
    </border>
    <border>
      <left style="medium"/>
      <right/>
      <top/>
      <bottom style="medium"/>
    </border>
    <border>
      <left style="medium"/>
      <right/>
      <top style="medium"/>
      <bottom style="thin"/>
    </border>
    <border>
      <left style="thin"/>
      <right/>
      <top style="medium"/>
      <bottom style="thin"/>
    </border>
    <border>
      <left/>
      <right/>
      <top style="medium"/>
      <bottom style="thin"/>
    </border>
    <border>
      <left/>
      <right style="thin"/>
      <top style="medium"/>
      <bottom style="thin"/>
    </border>
    <border>
      <left style="thin"/>
      <right style="medium"/>
      <top/>
      <bottom style="medium"/>
    </border>
    <border>
      <left>
        <color indexed="63"/>
      </left>
      <right style="thin"/>
      <top>
        <color indexed="63"/>
      </top>
      <bottom style="medium"/>
    </border>
    <border>
      <left style="medium"/>
      <right style="thin"/>
      <top style="thin"/>
      <bottom>
        <color indexed="63"/>
      </bottom>
    </border>
    <border>
      <left style="thin">
        <color rgb="FF000000"/>
      </left>
      <right style="thin"/>
      <top style="thin"/>
      <bottom style="thin"/>
    </border>
    <border>
      <left>
        <color indexed="63"/>
      </left>
      <right style="thin">
        <color rgb="FF000000"/>
      </right>
      <top style="thin"/>
      <bottom style="thin"/>
    </border>
    <border>
      <left style="thin"/>
      <right style="thin"/>
      <top/>
      <bottom style="thin">
        <color rgb="FF000000"/>
      </bottom>
    </border>
    <border>
      <left>
        <color indexed="63"/>
      </left>
      <right style="thin">
        <color rgb="FF000000"/>
      </right>
      <top style="thin"/>
      <bottom>
        <color indexed="63"/>
      </bottom>
    </border>
    <border>
      <left/>
      <right style="thin">
        <color rgb="FF000000"/>
      </right>
      <top/>
      <bottom style="thin"/>
    </border>
    <border>
      <left style="thin">
        <color rgb="FF000000"/>
      </left>
      <right/>
      <top style="thin"/>
      <bottom style="thin"/>
    </border>
    <border>
      <left style="medium"/>
      <right/>
      <top style="medium"/>
      <bottom/>
    </border>
    <border>
      <left style="thin"/>
      <right/>
      <top style="medium"/>
      <bottom/>
    </border>
    <border>
      <left/>
      <right style="thin"/>
      <top style="medium"/>
      <bottom/>
    </border>
    <border>
      <left style="medium"/>
      <right style="thin"/>
      <top style="medium"/>
      <bottom/>
    </border>
    <border>
      <left style="medium"/>
      <right style="thin"/>
      <top/>
      <bottom style="thin"/>
    </border>
    <border>
      <left style="thin"/>
      <right>
        <color indexed="63"/>
      </right>
      <top>
        <color indexed="63"/>
      </top>
      <bottom style="thin">
        <color rgb="FF000000"/>
      </bottom>
    </border>
    <border>
      <left>
        <color indexed="63"/>
      </left>
      <right style="thin">
        <color rgb="FF000000"/>
      </right>
      <top>
        <color indexed="63"/>
      </top>
      <bottom style="thin">
        <color rgb="FF000000"/>
      </bottom>
    </border>
    <border>
      <left style="medium"/>
      <right style="thin"/>
      <top style="medium"/>
      <bottom style="thin"/>
    </border>
  </borders>
  <cellStyleXfs count="71">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43"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0"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29" borderId="0" applyNumberFormat="0" applyBorder="0" applyAlignment="0" applyProtection="0"/>
    <xf numFmtId="0" fontId="111" fillId="0" borderId="3" applyNumberFormat="0" applyFill="0" applyAlignment="0" applyProtection="0"/>
    <xf numFmtId="0" fontId="112" fillId="0" borderId="4" applyNumberFormat="0" applyFill="0" applyAlignment="0" applyProtection="0"/>
    <xf numFmtId="0" fontId="113" fillId="0" borderId="5" applyNumberFormat="0" applyFill="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13" fillId="0" borderId="0" applyNumberFormat="0" applyFont="0" applyFill="0" applyBorder="0" applyAlignment="0" applyProtection="0"/>
    <xf numFmtId="0" fontId="10" fillId="0" borderId="0">
      <alignment/>
      <protection/>
    </xf>
    <xf numFmtId="0" fontId="13" fillId="0" borderId="0">
      <alignment vertical="top"/>
      <protection/>
    </xf>
    <xf numFmtId="0" fontId="12" fillId="0" borderId="0">
      <alignment vertical="center"/>
      <protection/>
    </xf>
    <xf numFmtId="0" fontId="13" fillId="32" borderId="7" applyNumberFormat="0" applyFont="0" applyAlignment="0" applyProtection="0"/>
    <xf numFmtId="0" fontId="118" fillId="27" borderId="8" applyNumberFormat="0" applyAlignment="0" applyProtection="0"/>
    <xf numFmtId="9" fontId="13"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2693">
    <xf numFmtId="0" fontId="0" fillId="0" borderId="0" xfId="0" applyAlignment="1">
      <alignment vertical="top"/>
    </xf>
    <xf numFmtId="0" fontId="2" fillId="0" borderId="0" xfId="0" applyFont="1" applyAlignment="1">
      <alignment vertical="top"/>
    </xf>
    <xf numFmtId="0" fontId="3" fillId="0" borderId="0" xfId="0" applyFont="1" applyAlignment="1">
      <alignment vertical="top"/>
    </xf>
    <xf numFmtId="0" fontId="2" fillId="0" borderId="0" xfId="0" applyFont="1" applyAlignment="1">
      <alignment vertical="top"/>
    </xf>
    <xf numFmtId="0" fontId="4" fillId="0" borderId="0" xfId="0" applyFont="1" applyAlignment="1">
      <alignment vertical="top"/>
    </xf>
    <xf numFmtId="0" fontId="4" fillId="0" borderId="0" xfId="0" applyFont="1" applyAlignment="1">
      <alignment vertical="top"/>
    </xf>
    <xf numFmtId="43" fontId="4" fillId="0" borderId="0" xfId="42" applyFont="1" applyAlignment="1">
      <alignment vertical="top"/>
    </xf>
    <xf numFmtId="0" fontId="4" fillId="33" borderId="0" xfId="0" applyFont="1" applyFill="1" applyAlignment="1">
      <alignment vertical="top"/>
    </xf>
    <xf numFmtId="0" fontId="4" fillId="34" borderId="0" xfId="0" applyFont="1" applyFill="1" applyAlignment="1">
      <alignment vertical="top"/>
    </xf>
    <xf numFmtId="0" fontId="5" fillId="0" borderId="0" xfId="0" applyFont="1" applyBorder="1" applyAlignment="1">
      <alignment horizontal="center" vertical="top"/>
    </xf>
    <xf numFmtId="0" fontId="5" fillId="0" borderId="0" xfId="0" applyFont="1" applyBorder="1" applyAlignment="1">
      <alignment horizontal="left" vertical="top"/>
    </xf>
    <xf numFmtId="0" fontId="4" fillId="0" borderId="0" xfId="0" applyFont="1" applyBorder="1" applyAlignment="1">
      <alignment vertical="top"/>
    </xf>
    <xf numFmtId="0" fontId="4" fillId="0" borderId="0" xfId="0" applyFont="1" applyBorder="1" applyAlignment="1">
      <alignment vertical="top"/>
    </xf>
    <xf numFmtId="0" fontId="6" fillId="0" borderId="0" xfId="0" applyFont="1" applyAlignment="1">
      <alignment vertical="top"/>
    </xf>
    <xf numFmtId="0" fontId="6" fillId="0" borderId="0" xfId="0" applyFont="1" applyAlignment="1">
      <alignment horizontal="center" vertical="top"/>
    </xf>
    <xf numFmtId="0" fontId="6" fillId="0" borderId="0" xfId="0" applyFont="1" applyAlignment="1">
      <alignment vertical="top"/>
    </xf>
    <xf numFmtId="43" fontId="4" fillId="0" borderId="0" xfId="42" applyFont="1" applyBorder="1" applyAlignment="1">
      <alignment vertical="top"/>
    </xf>
    <xf numFmtId="43" fontId="4" fillId="0" borderId="0" xfId="42" applyFont="1" applyAlignment="1">
      <alignment vertical="top"/>
    </xf>
    <xf numFmtId="0" fontId="5" fillId="0" borderId="0" xfId="0" applyFont="1" applyBorder="1" applyAlignment="1">
      <alignment horizontal="center" vertical="center" wrapText="1" readingOrder="1"/>
    </xf>
    <xf numFmtId="43" fontId="5" fillId="0" borderId="0" xfId="42" applyFont="1" applyBorder="1" applyAlignment="1">
      <alignment horizontal="center" vertical="top" wrapText="1"/>
    </xf>
    <xf numFmtId="0" fontId="2" fillId="33" borderId="0" xfId="0" applyFont="1" applyFill="1" applyAlignment="1">
      <alignment vertical="top"/>
    </xf>
    <xf numFmtId="0" fontId="5" fillId="0" borderId="0" xfId="0" applyFont="1" applyBorder="1" applyAlignment="1">
      <alignment horizontal="center" vertical="top" wrapText="1"/>
    </xf>
    <xf numFmtId="0" fontId="5" fillId="0" borderId="0" xfId="0" applyFont="1" applyAlignment="1">
      <alignment horizontal="center" vertical="top" wrapText="1"/>
    </xf>
    <xf numFmtId="0" fontId="4" fillId="0" borderId="0" xfId="0" applyFont="1" applyBorder="1" applyAlignment="1">
      <alignment horizontal="justify" vertical="top"/>
    </xf>
    <xf numFmtId="0" fontId="4" fillId="33" borderId="0" xfId="0" applyFont="1" applyFill="1" applyAlignment="1">
      <alignment vertical="top"/>
    </xf>
    <xf numFmtId="0" fontId="2" fillId="0" borderId="0" xfId="0" applyFont="1" applyBorder="1" applyAlignment="1">
      <alignment horizontal="justify" vertical="top"/>
    </xf>
    <xf numFmtId="43" fontId="2" fillId="0" borderId="0" xfId="42" applyFont="1" applyBorder="1" applyAlignment="1">
      <alignment vertical="top"/>
    </xf>
    <xf numFmtId="0" fontId="2" fillId="0" borderId="0" xfId="0" applyFont="1" applyBorder="1" applyAlignment="1">
      <alignment vertical="top"/>
    </xf>
    <xf numFmtId="0" fontId="2" fillId="33" borderId="0" xfId="0" applyFont="1" applyFill="1" applyAlignment="1">
      <alignment vertical="top"/>
    </xf>
    <xf numFmtId="0" fontId="2" fillId="34" borderId="0" xfId="0" applyFont="1" applyFill="1" applyAlignment="1">
      <alignment vertical="top"/>
    </xf>
    <xf numFmtId="0" fontId="4" fillId="34" borderId="0" xfId="0" applyFont="1" applyFill="1" applyAlignment="1">
      <alignment vertical="top"/>
    </xf>
    <xf numFmtId="0" fontId="2" fillId="34" borderId="0" xfId="0" applyFont="1" applyFill="1" applyAlignment="1">
      <alignment vertical="top"/>
    </xf>
    <xf numFmtId="0" fontId="9" fillId="0" borderId="0"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41" fontId="8" fillId="0" borderId="0" xfId="44" applyFont="1" applyFill="1" applyBorder="1" applyAlignment="1" applyProtection="1">
      <alignment vertical="top"/>
      <protection/>
    </xf>
    <xf numFmtId="0" fontId="7" fillId="0" borderId="0" xfId="61" applyNumberFormat="1" applyFont="1" applyFill="1" applyBorder="1" applyAlignment="1" applyProtection="1">
      <alignment horizontal="center" vertical="top"/>
      <protection/>
    </xf>
    <xf numFmtId="0" fontId="7" fillId="0" borderId="0" xfId="61" applyNumberFormat="1" applyFont="1" applyFill="1" applyBorder="1" applyAlignment="1" applyProtection="1">
      <alignment vertical="top"/>
      <protection/>
    </xf>
    <xf numFmtId="0" fontId="8" fillId="0" borderId="0" xfId="61" applyNumberFormat="1" applyFont="1" applyFill="1" applyBorder="1" applyAlignment="1" applyProtection="1">
      <alignment horizontal="justify" vertical="top" wrapText="1"/>
      <protection/>
    </xf>
    <xf numFmtId="43" fontId="8" fillId="0" borderId="0" xfId="47" applyFont="1" applyFill="1" applyBorder="1" applyAlignment="1" applyProtection="1">
      <alignment horizontal="right" vertical="top" wrapText="1"/>
      <protection/>
    </xf>
    <xf numFmtId="43" fontId="8" fillId="0" borderId="0" xfId="47" applyFont="1" applyFill="1" applyBorder="1" applyAlignment="1" applyProtection="1">
      <alignment horizontal="justify" vertical="top" wrapText="1"/>
      <protection/>
    </xf>
    <xf numFmtId="43" fontId="8" fillId="0" borderId="0" xfId="61" applyNumberFormat="1" applyFont="1" applyFill="1" applyBorder="1" applyAlignment="1" applyProtection="1">
      <alignment vertical="top"/>
      <protection/>
    </xf>
    <xf numFmtId="43" fontId="8" fillId="0" borderId="0" xfId="47" applyFont="1" applyFill="1" applyBorder="1" applyAlignment="1" applyProtection="1">
      <alignment vertical="top"/>
      <protection/>
    </xf>
    <xf numFmtId="43" fontId="11" fillId="35" borderId="0" xfId="42" applyFont="1" applyFill="1" applyBorder="1" applyAlignment="1" applyProtection="1">
      <alignment vertical="top"/>
      <protection/>
    </xf>
    <xf numFmtId="0" fontId="5" fillId="0" borderId="0" xfId="0" applyFont="1" applyBorder="1" applyAlignment="1" quotePrefix="1">
      <alignment horizontal="center" vertical="top"/>
    </xf>
    <xf numFmtId="0" fontId="6" fillId="36" borderId="10" xfId="0" applyFont="1" applyFill="1" applyBorder="1" applyAlignment="1">
      <alignment vertical="top"/>
    </xf>
    <xf numFmtId="0" fontId="6" fillId="36" borderId="10" xfId="0" applyNumberFormat="1" applyFont="1" applyFill="1" applyBorder="1" applyAlignment="1" quotePrefix="1">
      <alignment vertical="center" readingOrder="1"/>
    </xf>
    <xf numFmtId="0" fontId="6" fillId="36" borderId="11" xfId="0" applyFont="1" applyFill="1" applyBorder="1" applyAlignment="1">
      <alignment vertical="top"/>
    </xf>
    <xf numFmtId="39" fontId="6" fillId="36" borderId="12" xfId="42" applyNumberFormat="1" applyFont="1" applyFill="1" applyBorder="1" applyAlignment="1">
      <alignment horizontal="right" vertical="center" readingOrder="1"/>
    </xf>
    <xf numFmtId="0" fontId="8" fillId="0" borderId="0" xfId="61" applyNumberFormat="1" applyFont="1" applyFill="1" applyBorder="1" applyAlignment="1" applyProtection="1">
      <alignment vertical="top" wrapText="1"/>
      <protection/>
    </xf>
    <xf numFmtId="0" fontId="4" fillId="0" borderId="0" xfId="0" applyFont="1" applyAlignment="1">
      <alignment horizontal="center" vertical="top"/>
    </xf>
    <xf numFmtId="0" fontId="122" fillId="0" borderId="0" xfId="0" applyFont="1" applyBorder="1" applyAlignment="1">
      <alignment horizontal="left" vertical="top"/>
    </xf>
    <xf numFmtId="0" fontId="123" fillId="0" borderId="0" xfId="0" applyFont="1" applyAlignment="1">
      <alignment vertical="top"/>
    </xf>
    <xf numFmtId="0" fontId="122" fillId="0" borderId="12" xfId="0" applyFont="1" applyBorder="1" applyAlignment="1">
      <alignment horizontal="center" vertical="center" wrapText="1" readingOrder="1"/>
    </xf>
    <xf numFmtId="0" fontId="124" fillId="37" borderId="12" xfId="0" applyFont="1" applyFill="1" applyBorder="1" applyAlignment="1">
      <alignment horizontal="center" vertical="center"/>
    </xf>
    <xf numFmtId="0" fontId="124" fillId="37" borderId="13" xfId="0" applyFont="1" applyFill="1" applyBorder="1" applyAlignment="1">
      <alignment vertical="top"/>
    </xf>
    <xf numFmtId="39" fontId="124" fillId="37" borderId="12" xfId="0" applyNumberFormat="1" applyFont="1" applyFill="1" applyBorder="1" applyAlignment="1">
      <alignment vertical="top"/>
    </xf>
    <xf numFmtId="0" fontId="124" fillId="0" borderId="12" xfId="0" applyFont="1" applyBorder="1" applyAlignment="1">
      <alignment horizontal="center" vertical="center"/>
    </xf>
    <xf numFmtId="0" fontId="124" fillId="36" borderId="10" xfId="0" applyFont="1" applyFill="1" applyBorder="1" applyAlignment="1">
      <alignment vertical="top"/>
    </xf>
    <xf numFmtId="0" fontId="124" fillId="36" borderId="10" xfId="0" applyNumberFormat="1" applyFont="1" applyFill="1" applyBorder="1" applyAlignment="1" quotePrefix="1">
      <alignment vertical="center" readingOrder="1"/>
    </xf>
    <xf numFmtId="0" fontId="124" fillId="36" borderId="11" xfId="0" applyFont="1" applyFill="1" applyBorder="1" applyAlignment="1">
      <alignment vertical="top"/>
    </xf>
    <xf numFmtId="43" fontId="124" fillId="36" borderId="13" xfId="42" applyNumberFormat="1" applyFont="1" applyFill="1" applyBorder="1" applyAlignment="1">
      <alignment horizontal="right" vertical="center" wrapText="1" readingOrder="1"/>
    </xf>
    <xf numFmtId="39" fontId="124" fillId="36" borderId="12" xfId="42" applyNumberFormat="1" applyFont="1" applyFill="1" applyBorder="1" applyAlignment="1">
      <alignment horizontal="right" vertical="center" readingOrder="1"/>
    </xf>
    <xf numFmtId="39" fontId="124" fillId="0" borderId="12" xfId="0" applyNumberFormat="1" applyFont="1" applyBorder="1" applyAlignment="1">
      <alignment horizontal="right" vertical="top"/>
    </xf>
    <xf numFmtId="0" fontId="124" fillId="0" borderId="13" xfId="0" applyFont="1" applyBorder="1" applyAlignment="1">
      <alignment horizontal="center" vertical="center"/>
    </xf>
    <xf numFmtId="0" fontId="124" fillId="0" borderId="13" xfId="0" applyFont="1" applyBorder="1" applyAlignment="1">
      <alignment vertical="top"/>
    </xf>
    <xf numFmtId="0" fontId="124" fillId="0" borderId="10" xfId="0" applyFont="1" applyBorder="1" applyAlignment="1">
      <alignment vertical="top"/>
    </xf>
    <xf numFmtId="0" fontId="124" fillId="0" borderId="11" xfId="0" applyFont="1" applyBorder="1" applyAlignment="1">
      <alignment vertical="top"/>
    </xf>
    <xf numFmtId="39" fontId="124" fillId="0" borderId="12" xfId="0" applyNumberFormat="1" applyFont="1" applyBorder="1" applyAlignment="1">
      <alignment vertical="top"/>
    </xf>
    <xf numFmtId="0" fontId="124" fillId="37" borderId="12" xfId="0" applyFont="1" applyFill="1" applyBorder="1" applyAlignment="1">
      <alignment horizontal="center" vertical="center" wrapText="1" readingOrder="1"/>
    </xf>
    <xf numFmtId="43" fontId="124" fillId="37" borderId="13" xfId="42" applyNumberFormat="1" applyFont="1" applyFill="1" applyBorder="1" applyAlignment="1">
      <alignment horizontal="right" vertical="center" wrapText="1" readingOrder="1"/>
    </xf>
    <xf numFmtId="39" fontId="124" fillId="37" borderId="12" xfId="42" applyNumberFormat="1" applyFont="1" applyFill="1" applyBorder="1" applyAlignment="1">
      <alignment horizontal="right" vertical="center" readingOrder="1"/>
    </xf>
    <xf numFmtId="39" fontId="124" fillId="37" borderId="12" xfId="0" applyNumberFormat="1" applyFont="1" applyFill="1" applyBorder="1" applyAlignment="1">
      <alignment horizontal="right" vertical="top"/>
    </xf>
    <xf numFmtId="0" fontId="124" fillId="0" borderId="12" xfId="0" applyFont="1" applyBorder="1" applyAlignment="1">
      <alignment vertical="top"/>
    </xf>
    <xf numFmtId="0" fontId="124" fillId="0" borderId="13" xfId="0" applyFont="1" applyBorder="1" applyAlignment="1" quotePrefix="1">
      <alignment vertical="top"/>
    </xf>
    <xf numFmtId="39" fontId="124" fillId="0" borderId="13" xfId="0" applyNumberFormat="1" applyFont="1" applyBorder="1" applyAlignment="1">
      <alignment vertical="top"/>
    </xf>
    <xf numFmtId="0" fontId="4" fillId="36" borderId="0" xfId="0" applyFont="1" applyFill="1" applyAlignment="1">
      <alignment vertical="top"/>
    </xf>
    <xf numFmtId="43" fontId="4" fillId="36" borderId="0" xfId="42" applyFont="1" applyFill="1" applyAlignment="1">
      <alignment vertical="top"/>
    </xf>
    <xf numFmtId="0" fontId="4" fillId="38" borderId="0" xfId="0" applyFont="1" applyFill="1" applyAlignment="1">
      <alignment vertical="top"/>
    </xf>
    <xf numFmtId="0" fontId="6" fillId="39" borderId="12" xfId="0" applyFont="1" applyFill="1" applyBorder="1" applyAlignment="1">
      <alignment horizontal="center" vertical="center"/>
    </xf>
    <xf numFmtId="0" fontId="6" fillId="39" borderId="10" xfId="0" applyFont="1" applyFill="1" applyBorder="1" applyAlignment="1">
      <alignment vertical="top"/>
    </xf>
    <xf numFmtId="0" fontId="6" fillId="39" borderId="10" xfId="0" applyNumberFormat="1" applyFont="1" applyFill="1" applyBorder="1" applyAlignment="1" quotePrefix="1">
      <alignment vertical="center" readingOrder="1"/>
    </xf>
    <xf numFmtId="0" fontId="6" fillId="39" borderId="11" xfId="0" applyFont="1" applyFill="1" applyBorder="1" applyAlignment="1">
      <alignment vertical="top"/>
    </xf>
    <xf numFmtId="39" fontId="6" fillId="39" borderId="12" xfId="42" applyNumberFormat="1" applyFont="1" applyFill="1" applyBorder="1" applyAlignment="1">
      <alignment horizontal="right" vertical="center" readingOrder="1"/>
    </xf>
    <xf numFmtId="39" fontId="6" fillId="39" borderId="12" xfId="0" applyNumberFormat="1" applyFont="1" applyFill="1" applyBorder="1" applyAlignment="1">
      <alignment horizontal="right" vertical="top"/>
    </xf>
    <xf numFmtId="0" fontId="6" fillId="39" borderId="13" xfId="0" applyFont="1" applyFill="1" applyBorder="1" applyAlignment="1">
      <alignment horizontal="center" vertical="center"/>
    </xf>
    <xf numFmtId="39" fontId="6" fillId="39" borderId="12" xfId="0" applyNumberFormat="1" applyFont="1" applyFill="1" applyBorder="1" applyAlignment="1">
      <alignment vertical="top"/>
    </xf>
    <xf numFmtId="0" fontId="6" fillId="39" borderId="12" xfId="0" applyFont="1" applyFill="1" applyBorder="1" applyAlignment="1">
      <alignment vertical="top"/>
    </xf>
    <xf numFmtId="0" fontId="6" fillId="39" borderId="13" xfId="0" applyFont="1" applyFill="1" applyBorder="1" applyAlignment="1" quotePrefix="1">
      <alignment vertical="top"/>
    </xf>
    <xf numFmtId="39" fontId="6" fillId="39" borderId="12" xfId="0" applyNumberFormat="1" applyFont="1" applyFill="1" applyBorder="1" applyAlignment="1">
      <alignment horizontal="right" vertical="center"/>
    </xf>
    <xf numFmtId="0" fontId="6" fillId="39" borderId="10" xfId="0" applyFont="1" applyFill="1" applyBorder="1" applyAlignment="1">
      <alignment vertical="center"/>
    </xf>
    <xf numFmtId="0" fontId="6" fillId="39" borderId="11" xfId="0" applyFont="1" applyFill="1" applyBorder="1" applyAlignment="1">
      <alignment vertical="center"/>
    </xf>
    <xf numFmtId="39" fontId="6" fillId="39" borderId="12" xfId="0" applyNumberFormat="1" applyFont="1" applyFill="1" applyBorder="1" applyAlignment="1">
      <alignment vertical="center"/>
    </xf>
    <xf numFmtId="0" fontId="6" fillId="36" borderId="10" xfId="0" applyFont="1" applyFill="1" applyBorder="1" applyAlignment="1">
      <alignment vertical="center"/>
    </xf>
    <xf numFmtId="0" fontId="6" fillId="36" borderId="11" xfId="0" applyFont="1" applyFill="1" applyBorder="1" applyAlignment="1">
      <alignment vertical="center"/>
    </xf>
    <xf numFmtId="0" fontId="4" fillId="36" borderId="0" xfId="0" applyFont="1" applyFill="1" applyAlignment="1">
      <alignment horizontal="center" vertical="center"/>
    </xf>
    <xf numFmtId="0" fontId="19" fillId="0" borderId="0" xfId="0" applyFont="1" applyBorder="1" applyAlignment="1" quotePrefix="1">
      <alignment horizontal="center" vertical="top"/>
    </xf>
    <xf numFmtId="0" fontId="19" fillId="0" borderId="0" xfId="0" applyFont="1" applyBorder="1" applyAlignment="1">
      <alignment horizontal="left" vertical="top"/>
    </xf>
    <xf numFmtId="0" fontId="19" fillId="0" borderId="0" xfId="0" applyFont="1" applyBorder="1" applyAlignment="1">
      <alignment horizontal="center" vertical="top"/>
    </xf>
    <xf numFmtId="0" fontId="19" fillId="0" borderId="0" xfId="0" applyFont="1" applyBorder="1" applyAlignment="1">
      <alignment horizontal="center" vertical="center"/>
    </xf>
    <xf numFmtId="0" fontId="19" fillId="0" borderId="0" xfId="0" applyFont="1" applyBorder="1" applyAlignment="1">
      <alignment vertical="top"/>
    </xf>
    <xf numFmtId="39" fontId="0" fillId="0" borderId="0" xfId="0" applyNumberFormat="1" applyAlignment="1">
      <alignment vertical="top"/>
    </xf>
    <xf numFmtId="39" fontId="0" fillId="0" borderId="0" xfId="0" applyNumberFormat="1" applyAlignment="1">
      <alignment vertical="center"/>
    </xf>
    <xf numFmtId="39" fontId="13" fillId="0" borderId="0" xfId="0" applyNumberFormat="1" applyFont="1" applyAlignment="1">
      <alignment vertical="center"/>
    </xf>
    <xf numFmtId="0" fontId="124" fillId="0" borderId="0" xfId="0" applyFont="1" applyAlignment="1">
      <alignment vertical="top"/>
    </xf>
    <xf numFmtId="0" fontId="6" fillId="0" borderId="0" xfId="0" applyFont="1" applyAlignment="1">
      <alignment vertical="top"/>
    </xf>
    <xf numFmtId="0" fontId="6" fillId="0" borderId="0" xfId="0" applyFont="1" applyAlignment="1">
      <alignment horizontal="center" vertical="top"/>
    </xf>
    <xf numFmtId="0" fontId="19" fillId="0" borderId="0" xfId="0" applyFont="1" applyBorder="1" applyAlignment="1">
      <alignment horizontal="left" vertical="top"/>
    </xf>
    <xf numFmtId="0" fontId="19" fillId="0" borderId="0" xfId="0" applyFont="1" applyAlignment="1">
      <alignment vertical="top"/>
    </xf>
    <xf numFmtId="0" fontId="4" fillId="36" borderId="0" xfId="0" applyFont="1" applyFill="1" applyBorder="1" applyAlignment="1">
      <alignment horizontal="center" vertical="center"/>
    </xf>
    <xf numFmtId="43" fontId="4" fillId="0" borderId="0" xfId="42" applyFont="1" applyAlignment="1">
      <alignment horizontal="center" vertical="top"/>
    </xf>
    <xf numFmtId="39" fontId="4" fillId="0" borderId="0" xfId="0" applyNumberFormat="1" applyFont="1" applyAlignment="1">
      <alignment vertical="top"/>
    </xf>
    <xf numFmtId="39" fontId="6" fillId="0" borderId="14" xfId="0" applyNumberFormat="1" applyFont="1" applyBorder="1" applyAlignment="1">
      <alignment horizontal="right" vertical="center"/>
    </xf>
    <xf numFmtId="39" fontId="6" fillId="0" borderId="0" xfId="0" applyNumberFormat="1" applyFont="1" applyAlignment="1">
      <alignment horizontal="right" vertical="center"/>
    </xf>
    <xf numFmtId="39" fontId="6" fillId="0" borderId="0" xfId="0" applyNumberFormat="1" applyFont="1" applyAlignment="1">
      <alignment vertical="center"/>
    </xf>
    <xf numFmtId="0" fontId="24" fillId="0" borderId="0" xfId="0" applyFont="1" applyAlignment="1">
      <alignment vertical="top"/>
    </xf>
    <xf numFmtId="0" fontId="23" fillId="0" borderId="0" xfId="0" applyFont="1" applyAlignment="1">
      <alignment horizontal="center" vertical="top"/>
    </xf>
    <xf numFmtId="0" fontId="23" fillId="0" borderId="0" xfId="0" applyFont="1" applyAlignment="1">
      <alignment horizontal="center" vertical="center"/>
    </xf>
    <xf numFmtId="0" fontId="24" fillId="0" borderId="0" xfId="0" applyFont="1" applyAlignment="1">
      <alignment vertical="center"/>
    </xf>
    <xf numFmtId="0" fontId="5" fillId="39" borderId="12" xfId="0" applyFont="1" applyFill="1" applyBorder="1" applyAlignment="1">
      <alignment horizontal="center" vertical="center" wrapText="1" readingOrder="1"/>
    </xf>
    <xf numFmtId="0" fontId="5" fillId="36" borderId="12" xfId="0" applyFont="1" applyFill="1" applyBorder="1" applyAlignment="1">
      <alignment horizontal="center" vertical="center" wrapText="1" readingOrder="1"/>
    </xf>
    <xf numFmtId="0" fontId="14" fillId="36" borderId="15" xfId="0" applyFont="1" applyFill="1" applyBorder="1" applyAlignment="1">
      <alignment horizontal="left" vertical="center" wrapText="1" readingOrder="1"/>
    </xf>
    <xf numFmtId="0" fontId="14" fillId="36" borderId="16" xfId="0" applyFont="1" applyFill="1" applyBorder="1" applyAlignment="1">
      <alignment horizontal="left" vertical="center" wrapText="1" readingOrder="1"/>
    </xf>
    <xf numFmtId="0" fontId="14" fillId="36" borderId="17" xfId="0" applyFont="1" applyFill="1" applyBorder="1" applyAlignment="1">
      <alignment horizontal="left" vertical="center" wrapText="1" readingOrder="1"/>
    </xf>
    <xf numFmtId="0" fontId="7" fillId="0" borderId="0" xfId="61" applyNumberFormat="1" applyFont="1" applyFill="1" applyBorder="1" applyAlignment="1" applyProtection="1">
      <alignment vertical="top" wrapText="1"/>
      <protection/>
    </xf>
    <xf numFmtId="0" fontId="10" fillId="0" borderId="0" xfId="61" applyNumberFormat="1" applyFont="1" applyFill="1" applyBorder="1" applyAlignment="1" applyProtection="1">
      <alignment vertical="top" wrapText="1"/>
      <protection/>
    </xf>
    <xf numFmtId="0" fontId="4" fillId="0" borderId="0" xfId="0" applyFont="1" applyAlignment="1">
      <alignment horizontal="center" vertical="center"/>
    </xf>
    <xf numFmtId="0" fontId="122" fillId="36" borderId="0" xfId="0" applyFont="1" applyFill="1" applyBorder="1" applyAlignment="1">
      <alignment horizontal="center" vertical="center" wrapText="1" readingOrder="1"/>
    </xf>
    <xf numFmtId="0" fontId="4" fillId="36" borderId="13" xfId="0" applyFont="1" applyFill="1" applyBorder="1" applyAlignment="1">
      <alignment vertical="top"/>
    </xf>
    <xf numFmtId="0" fontId="4" fillId="36" borderId="12" xfId="0" applyFont="1" applyFill="1" applyBorder="1" applyAlignment="1">
      <alignment vertical="top"/>
    </xf>
    <xf numFmtId="0" fontId="5" fillId="36" borderId="13" xfId="0" applyFont="1" applyFill="1" applyBorder="1" applyAlignment="1" quotePrefix="1">
      <alignment horizontal="left" vertical="center"/>
    </xf>
    <xf numFmtId="39" fontId="6" fillId="0" borderId="0" xfId="0" applyNumberFormat="1" applyFont="1" applyBorder="1" applyAlignment="1">
      <alignment horizontal="right" vertical="center"/>
    </xf>
    <xf numFmtId="0" fontId="5" fillId="36" borderId="15" xfId="0" applyFont="1" applyFill="1" applyBorder="1" applyAlignment="1" quotePrefix="1">
      <alignment vertical="top"/>
    </xf>
    <xf numFmtId="39" fontId="5" fillId="36" borderId="12" xfId="0" applyNumberFormat="1" applyFont="1" applyFill="1" applyBorder="1" applyAlignment="1">
      <alignment vertical="center"/>
    </xf>
    <xf numFmtId="39" fontId="4" fillId="39" borderId="0" xfId="0" applyNumberFormat="1" applyFont="1" applyFill="1" applyAlignment="1">
      <alignment vertical="center"/>
    </xf>
    <xf numFmtId="0" fontId="7" fillId="36" borderId="0" xfId="0" applyFont="1" applyFill="1" applyBorder="1" applyAlignment="1">
      <alignment horizontal="center" vertical="center" wrapText="1" readingOrder="1"/>
    </xf>
    <xf numFmtId="43" fontId="7" fillId="36" borderId="0" xfId="42" applyFont="1" applyFill="1" applyBorder="1" applyAlignment="1">
      <alignment horizontal="center" vertical="top" wrapText="1"/>
    </xf>
    <xf numFmtId="0" fontId="28" fillId="36" borderId="0" xfId="0" applyFont="1" applyFill="1" applyAlignment="1">
      <alignment vertical="top"/>
    </xf>
    <xf numFmtId="0" fontId="28" fillId="36" borderId="0" xfId="0" applyFont="1" applyFill="1" applyAlignment="1">
      <alignment vertical="top"/>
    </xf>
    <xf numFmtId="0" fontId="7" fillId="36" borderId="0" xfId="0" applyFont="1" applyFill="1" applyBorder="1" applyAlignment="1">
      <alignment horizontal="center" vertical="top" wrapText="1"/>
    </xf>
    <xf numFmtId="0" fontId="7" fillId="36" borderId="0" xfId="0" applyFont="1" applyFill="1" applyAlignment="1">
      <alignment horizontal="center" vertical="top" wrapText="1"/>
    </xf>
    <xf numFmtId="0" fontId="29" fillId="36" borderId="0" xfId="0" applyFont="1" applyFill="1" applyBorder="1" applyAlignment="1">
      <alignment horizontal="justify" vertical="top"/>
    </xf>
    <xf numFmtId="43" fontId="29" fillId="36" borderId="0" xfId="42" applyFont="1" applyFill="1" applyBorder="1" applyAlignment="1">
      <alignment vertical="top"/>
    </xf>
    <xf numFmtId="0" fontId="29" fillId="36" borderId="0" xfId="0" applyFont="1" applyFill="1" applyBorder="1" applyAlignment="1">
      <alignment vertical="top"/>
    </xf>
    <xf numFmtId="0" fontId="29" fillId="36" borderId="0" xfId="0" applyFont="1" applyFill="1" applyAlignment="1">
      <alignment vertical="top"/>
    </xf>
    <xf numFmtId="0" fontId="10" fillId="36" borderId="0" xfId="0" applyFont="1" applyFill="1" applyAlignment="1">
      <alignment vertical="center"/>
    </xf>
    <xf numFmtId="43" fontId="28" fillId="36" borderId="0" xfId="42" applyFont="1" applyFill="1" applyBorder="1" applyAlignment="1">
      <alignment vertical="top"/>
    </xf>
    <xf numFmtId="0" fontId="28" fillId="36" borderId="0" xfId="0" applyFont="1" applyFill="1" applyBorder="1" applyAlignment="1">
      <alignment vertical="top"/>
    </xf>
    <xf numFmtId="0" fontId="28" fillId="36" borderId="0" xfId="0" applyFont="1" applyFill="1" applyBorder="1" applyAlignment="1">
      <alignment horizontal="justify" vertical="top"/>
    </xf>
    <xf numFmtId="43" fontId="30" fillId="36" borderId="0" xfId="42" applyFont="1" applyFill="1" applyBorder="1" applyAlignment="1">
      <alignment horizontal="center" vertical="center"/>
    </xf>
    <xf numFmtId="43" fontId="9" fillId="36" borderId="0" xfId="42" applyFont="1" applyFill="1" applyBorder="1" applyAlignment="1">
      <alignment horizontal="left" vertical="center"/>
    </xf>
    <xf numFmtId="43" fontId="8" fillId="36" borderId="0" xfId="42" applyFont="1" applyFill="1" applyBorder="1" applyAlignment="1">
      <alignment horizontal="left" vertical="center"/>
    </xf>
    <xf numFmtId="39" fontId="9" fillId="36" borderId="0" xfId="46" applyNumberFormat="1" applyFont="1" applyFill="1" applyBorder="1" applyAlignment="1">
      <alignment vertical="center"/>
    </xf>
    <xf numFmtId="0" fontId="8" fillId="36" borderId="0" xfId="0" applyFont="1" applyFill="1" applyBorder="1" applyAlignment="1">
      <alignment horizontal="justify" vertical="top" wrapText="1"/>
    </xf>
    <xf numFmtId="43" fontId="9" fillId="36" borderId="0" xfId="42" applyFont="1" applyFill="1" applyBorder="1" applyAlignment="1">
      <alignment horizontal="left" vertical="center" wrapText="1"/>
    </xf>
    <xf numFmtId="43" fontId="8" fillId="36" borderId="0" xfId="42" applyFont="1" applyFill="1" applyBorder="1" applyAlignment="1">
      <alignment horizontal="left" vertical="center" wrapText="1"/>
    </xf>
    <xf numFmtId="39" fontId="9" fillId="36" borderId="0" xfId="0" applyNumberFormat="1" applyFont="1" applyFill="1" applyBorder="1" applyAlignment="1">
      <alignment horizontal="right" vertical="center"/>
    </xf>
    <xf numFmtId="0" fontId="9" fillId="36" borderId="0" xfId="0" applyFont="1" applyFill="1" applyAlignment="1">
      <alignment horizontal="left" vertical="top"/>
    </xf>
    <xf numFmtId="0" fontId="8" fillId="36" borderId="0" xfId="0" applyFont="1" applyFill="1" applyAlignment="1">
      <alignment horizontal="left" vertical="top"/>
    </xf>
    <xf numFmtId="43" fontId="8" fillId="36" borderId="0" xfId="42" applyFont="1" applyFill="1" applyBorder="1" applyAlignment="1">
      <alignment horizontal="left" vertical="center" wrapText="1"/>
    </xf>
    <xf numFmtId="39" fontId="31" fillId="36" borderId="0" xfId="0" applyNumberFormat="1" applyFont="1" applyFill="1" applyBorder="1" applyAlignment="1">
      <alignment horizontal="right" vertical="center"/>
    </xf>
    <xf numFmtId="43" fontId="30" fillId="36" borderId="0" xfId="42" applyFont="1" applyFill="1" applyBorder="1" applyAlignment="1">
      <alignment horizontal="center" vertical="center" wrapText="1"/>
    </xf>
    <xf numFmtId="39" fontId="8" fillId="36" borderId="0" xfId="0" applyNumberFormat="1" applyFont="1" applyFill="1" applyBorder="1" applyAlignment="1">
      <alignment horizontal="right" vertical="center"/>
    </xf>
    <xf numFmtId="0" fontId="32" fillId="36" borderId="0" xfId="0" applyFont="1" applyFill="1" applyBorder="1" applyAlignment="1">
      <alignment horizontal="justify" vertical="center"/>
    </xf>
    <xf numFmtId="39" fontId="9" fillId="36" borderId="0" xfId="42" applyNumberFormat="1" applyFont="1" applyFill="1" applyBorder="1" applyAlignment="1">
      <alignment vertical="center" wrapText="1"/>
    </xf>
    <xf numFmtId="39" fontId="9" fillId="36" borderId="0" xfId="42" applyNumberFormat="1" applyFont="1" applyFill="1" applyBorder="1" applyAlignment="1">
      <alignment horizontal="center" vertical="center" wrapText="1"/>
    </xf>
    <xf numFmtId="39" fontId="9" fillId="36" borderId="0" xfId="42" applyNumberFormat="1" applyFont="1" applyFill="1" applyBorder="1" applyAlignment="1">
      <alignment vertical="center"/>
    </xf>
    <xf numFmtId="39" fontId="9" fillId="36" borderId="0" xfId="42" applyNumberFormat="1" applyFont="1" applyFill="1" applyBorder="1" applyAlignment="1">
      <alignment horizontal="center" vertical="center"/>
    </xf>
    <xf numFmtId="43" fontId="9" fillId="36" borderId="0" xfId="42" applyFont="1" applyFill="1" applyBorder="1" applyAlignment="1">
      <alignment vertical="center"/>
    </xf>
    <xf numFmtId="39" fontId="9" fillId="36" borderId="0" xfId="0" applyNumberFormat="1" applyFont="1" applyFill="1" applyBorder="1" applyAlignment="1">
      <alignment vertical="center"/>
    </xf>
    <xf numFmtId="0" fontId="8" fillId="36" borderId="0" xfId="0" applyFont="1" applyFill="1" applyBorder="1" applyAlignment="1">
      <alignment horizontal="justify" vertical="center"/>
    </xf>
    <xf numFmtId="0" fontId="33" fillId="36" borderId="0" xfId="0" applyFont="1" applyFill="1" applyBorder="1" applyAlignment="1">
      <alignment horizontal="justify" vertical="top"/>
    </xf>
    <xf numFmtId="43" fontId="27" fillId="36" borderId="0" xfId="42" applyFont="1" applyFill="1" applyBorder="1" applyAlignment="1">
      <alignment vertical="top"/>
    </xf>
    <xf numFmtId="39" fontId="27" fillId="36" borderId="0" xfId="42" applyNumberFormat="1" applyFont="1" applyFill="1" applyBorder="1" applyAlignment="1">
      <alignment vertical="top"/>
    </xf>
    <xf numFmtId="39" fontId="27" fillId="36" borderId="0" xfId="0" applyNumberFormat="1" applyFont="1" applyFill="1" applyBorder="1" applyAlignment="1">
      <alignment vertical="top"/>
    </xf>
    <xf numFmtId="0" fontId="32" fillId="36" borderId="0" xfId="0" applyFont="1" applyFill="1" applyBorder="1" applyAlignment="1">
      <alignment horizontal="justify" vertical="top"/>
    </xf>
    <xf numFmtId="43" fontId="34" fillId="36" borderId="0" xfId="42" applyFont="1" applyFill="1" applyBorder="1" applyAlignment="1">
      <alignment horizontal="center" vertical="center"/>
    </xf>
    <xf numFmtId="39" fontId="34" fillId="36" borderId="0" xfId="42" applyNumberFormat="1" applyFont="1" applyFill="1" applyBorder="1" applyAlignment="1">
      <alignment horizontal="center" vertical="center"/>
    </xf>
    <xf numFmtId="39" fontId="9" fillId="36" borderId="0" xfId="0" applyNumberFormat="1" applyFont="1" applyFill="1" applyBorder="1" applyAlignment="1">
      <alignment vertical="top"/>
    </xf>
    <xf numFmtId="43" fontId="28" fillId="36" borderId="0" xfId="42" applyFont="1" applyFill="1" applyBorder="1" applyAlignment="1">
      <alignment horizontal="justify" vertical="top"/>
    </xf>
    <xf numFmtId="39" fontId="28" fillId="36" borderId="0" xfId="42" applyNumberFormat="1" applyFont="1" applyFill="1" applyBorder="1" applyAlignment="1">
      <alignment vertical="top"/>
    </xf>
    <xf numFmtId="39" fontId="31" fillId="36" borderId="0" xfId="0" applyNumberFormat="1" applyFont="1" applyFill="1" applyBorder="1" applyAlignment="1">
      <alignment vertical="top"/>
    </xf>
    <xf numFmtId="9" fontId="28" fillId="36" borderId="0" xfId="0" applyNumberFormat="1" applyFont="1" applyFill="1" applyBorder="1" applyAlignment="1">
      <alignment horizontal="center" vertical="center"/>
    </xf>
    <xf numFmtId="39" fontId="28" fillId="36" borderId="0" xfId="0" applyNumberFormat="1" applyFont="1" applyFill="1" applyBorder="1" applyAlignment="1">
      <alignment vertical="top"/>
    </xf>
    <xf numFmtId="0" fontId="9" fillId="36" borderId="0" xfId="0" applyFont="1" applyFill="1" applyBorder="1" applyAlignment="1">
      <alignment horizontal="justify" vertical="center" wrapText="1"/>
    </xf>
    <xf numFmtId="43" fontId="9" fillId="36" borderId="0" xfId="42" applyFont="1" applyFill="1" applyBorder="1" applyAlignment="1">
      <alignment horizontal="left" vertical="center" wrapText="1"/>
    </xf>
    <xf numFmtId="39" fontId="8" fillId="36" borderId="0" xfId="42" applyNumberFormat="1" applyFont="1" applyFill="1" applyBorder="1" applyAlignment="1">
      <alignment horizontal="left" vertical="center" wrapText="1"/>
    </xf>
    <xf numFmtId="39" fontId="31" fillId="36" borderId="0" xfId="0" applyNumberFormat="1" applyFont="1" applyFill="1" applyBorder="1" applyAlignment="1">
      <alignment vertical="center"/>
    </xf>
    <xf numFmtId="39" fontId="28" fillId="36" borderId="0" xfId="0" applyNumberFormat="1" applyFont="1" applyFill="1" applyBorder="1" applyAlignment="1">
      <alignment horizontal="right" vertical="center"/>
    </xf>
    <xf numFmtId="0" fontId="28" fillId="36" borderId="0" xfId="0" applyFont="1" applyFill="1" applyBorder="1" applyAlignment="1">
      <alignment horizontal="center" vertical="center"/>
    </xf>
    <xf numFmtId="3" fontId="28" fillId="36" borderId="0" xfId="0" applyNumberFormat="1" applyFont="1" applyFill="1" applyBorder="1" applyAlignment="1">
      <alignment horizontal="justify" vertical="top"/>
    </xf>
    <xf numFmtId="0" fontId="4" fillId="0" borderId="0" xfId="42" applyNumberFormat="1" applyFont="1" applyAlignment="1">
      <alignment vertical="center"/>
    </xf>
    <xf numFmtId="39" fontId="4" fillId="40" borderId="0" xfId="0" applyNumberFormat="1" applyFont="1" applyFill="1" applyAlignment="1">
      <alignment vertical="top"/>
    </xf>
    <xf numFmtId="0" fontId="124" fillId="36" borderId="0" xfId="0" applyFont="1" applyFill="1" applyBorder="1" applyAlignment="1">
      <alignment vertical="top"/>
    </xf>
    <xf numFmtId="0" fontId="124" fillId="36" borderId="0" xfId="0" applyNumberFormat="1" applyFont="1" applyFill="1" applyBorder="1" applyAlignment="1" quotePrefix="1">
      <alignment vertical="center" readingOrder="1"/>
    </xf>
    <xf numFmtId="43" fontId="124" fillId="36" borderId="0" xfId="42" applyNumberFormat="1" applyFont="1" applyFill="1" applyBorder="1" applyAlignment="1">
      <alignment horizontal="right" vertical="center" wrapText="1" readingOrder="1"/>
    </xf>
    <xf numFmtId="39" fontId="124" fillId="36" borderId="0" xfId="42" applyNumberFormat="1" applyFont="1" applyFill="1" applyBorder="1" applyAlignment="1">
      <alignment horizontal="right" vertical="center" readingOrder="1"/>
    </xf>
    <xf numFmtId="0" fontId="123" fillId="36" borderId="0" xfId="0" applyFont="1" applyFill="1" applyBorder="1" applyAlignment="1">
      <alignment vertical="top"/>
    </xf>
    <xf numFmtId="0" fontId="124" fillId="36" borderId="0" xfId="0" applyFont="1" applyFill="1" applyBorder="1" applyAlignment="1">
      <alignment horizontal="center" vertical="center"/>
    </xf>
    <xf numFmtId="39" fontId="124" fillId="36" borderId="0" xfId="0" applyNumberFormat="1" applyFont="1" applyFill="1" applyBorder="1" applyAlignment="1">
      <alignment vertical="top"/>
    </xf>
    <xf numFmtId="39" fontId="124" fillId="36" borderId="0" xfId="0" applyNumberFormat="1" applyFont="1" applyFill="1" applyBorder="1" applyAlignment="1">
      <alignment horizontal="right" vertical="top"/>
    </xf>
    <xf numFmtId="0" fontId="122" fillId="36" borderId="0" xfId="0" applyFont="1" applyFill="1" applyBorder="1" applyAlignment="1">
      <alignment horizontal="left" vertical="top"/>
    </xf>
    <xf numFmtId="0" fontId="0" fillId="36" borderId="0" xfId="0" applyFill="1" applyAlignment="1">
      <alignment vertical="top"/>
    </xf>
    <xf numFmtId="0" fontId="6" fillId="36" borderId="12" xfId="0" applyFont="1" applyFill="1" applyBorder="1" applyAlignment="1">
      <alignment horizontal="center" vertical="center" wrapText="1"/>
    </xf>
    <xf numFmtId="43" fontId="35" fillId="0" borderId="0" xfId="42" applyFont="1" applyBorder="1" applyAlignment="1">
      <alignment horizontal="left" vertical="center"/>
    </xf>
    <xf numFmtId="43" fontId="35" fillId="0" borderId="0" xfId="42" applyFont="1" applyBorder="1" applyAlignment="1">
      <alignment horizontal="left" vertical="center" wrapText="1"/>
    </xf>
    <xf numFmtId="39" fontId="5" fillId="0" borderId="0" xfId="0" applyNumberFormat="1" applyFont="1" applyAlignment="1">
      <alignment horizontal="right" vertical="center" wrapText="1"/>
    </xf>
    <xf numFmtId="39" fontId="35" fillId="0" borderId="0" xfId="42" applyNumberFormat="1" applyFont="1" applyBorder="1" applyAlignment="1">
      <alignment horizontal="right" vertical="center"/>
    </xf>
    <xf numFmtId="39" fontId="35" fillId="0" borderId="0" xfId="0" applyNumberFormat="1" applyFont="1" applyBorder="1" applyAlignment="1">
      <alignment horizontal="right" vertical="center"/>
    </xf>
    <xf numFmtId="39" fontId="35" fillId="0" borderId="18" xfId="0" applyNumberFormat="1" applyFont="1" applyBorder="1" applyAlignment="1">
      <alignment horizontal="right" vertical="center"/>
    </xf>
    <xf numFmtId="0" fontId="4" fillId="36" borderId="0" xfId="0" applyFont="1" applyFill="1" applyAlignment="1">
      <alignment vertical="center"/>
    </xf>
    <xf numFmtId="39" fontId="13" fillId="0" borderId="0" xfId="0" applyNumberFormat="1" applyFont="1" applyAlignment="1">
      <alignment vertical="center"/>
    </xf>
    <xf numFmtId="0" fontId="6" fillId="36" borderId="10" xfId="0" applyFont="1" applyFill="1" applyBorder="1" applyAlignment="1">
      <alignment vertical="center" readingOrder="1"/>
    </xf>
    <xf numFmtId="0" fontId="6" fillId="36" borderId="11" xfId="0" applyFont="1" applyFill="1" applyBorder="1" applyAlignment="1">
      <alignment vertical="center" readingOrder="1"/>
    </xf>
    <xf numFmtId="39" fontId="36" fillId="0" borderId="0" xfId="0" applyNumberFormat="1" applyFont="1" applyAlignment="1">
      <alignment horizontal="center" vertical="center"/>
    </xf>
    <xf numFmtId="43" fontId="36" fillId="0" borderId="0" xfId="42" applyFont="1" applyAlignment="1">
      <alignment horizontal="center" vertical="top"/>
    </xf>
    <xf numFmtId="39" fontId="6" fillId="0" borderId="0" xfId="0" applyNumberFormat="1" applyFont="1" applyAlignment="1">
      <alignment vertical="top"/>
    </xf>
    <xf numFmtId="0" fontId="35" fillId="0" borderId="0" xfId="0" applyFont="1" applyAlignment="1">
      <alignment horizontal="center" vertical="center"/>
    </xf>
    <xf numFmtId="0" fontId="26" fillId="0" borderId="0" xfId="0" applyFont="1" applyAlignment="1">
      <alignment vertical="center"/>
    </xf>
    <xf numFmtId="39" fontId="6" fillId="36" borderId="12" xfId="0" applyNumberFormat="1" applyFont="1" applyFill="1" applyBorder="1" applyAlignment="1">
      <alignment horizontal="right" vertical="center" wrapText="1" readingOrder="1"/>
    </xf>
    <xf numFmtId="0" fontId="6" fillId="36" borderId="13" xfId="0" applyFont="1" applyFill="1" applyBorder="1" applyAlignment="1">
      <alignment horizontal="center" vertical="center"/>
    </xf>
    <xf numFmtId="43" fontId="6" fillId="36" borderId="13" xfId="42" applyNumberFormat="1" applyFont="1" applyFill="1" applyBorder="1" applyAlignment="1">
      <alignment horizontal="right" vertical="center" wrapText="1" readingOrder="1"/>
    </xf>
    <xf numFmtId="39" fontId="6" fillId="36" borderId="12" xfId="0" applyNumberFormat="1" applyFont="1" applyFill="1" applyBorder="1" applyAlignment="1">
      <alignment horizontal="right" vertical="top"/>
    </xf>
    <xf numFmtId="0" fontId="36" fillId="0" borderId="0" xfId="0" applyFont="1" applyAlignment="1">
      <alignment horizontal="center" vertical="center"/>
    </xf>
    <xf numFmtId="0" fontId="36" fillId="0" borderId="0" xfId="0" applyFont="1" applyBorder="1" applyAlignment="1">
      <alignment horizontal="center" vertical="center"/>
    </xf>
    <xf numFmtId="43" fontId="2" fillId="0" borderId="0" xfId="0" applyNumberFormat="1" applyFont="1" applyAlignment="1">
      <alignment vertical="top"/>
    </xf>
    <xf numFmtId="0" fontId="13" fillId="0" borderId="0" xfId="0" applyFont="1" applyBorder="1" applyAlignment="1">
      <alignment vertical="center"/>
    </xf>
    <xf numFmtId="0" fontId="13" fillId="36" borderId="0" xfId="0" applyFont="1" applyFill="1" applyBorder="1" applyAlignment="1">
      <alignment vertical="center"/>
    </xf>
    <xf numFmtId="0" fontId="0" fillId="0" borderId="0" xfId="0" applyAlignment="1">
      <alignment vertical="center"/>
    </xf>
    <xf numFmtId="0" fontId="35" fillId="0" borderId="0" xfId="0" applyFont="1" applyAlignment="1">
      <alignment horizontal="center" vertical="center"/>
    </xf>
    <xf numFmtId="0" fontId="35" fillId="0" borderId="0" xfId="0" applyFont="1" applyAlignment="1">
      <alignment vertical="center"/>
    </xf>
    <xf numFmtId="37" fontId="5" fillId="36" borderId="15" xfId="0" applyNumberFormat="1" applyFont="1" applyFill="1" applyBorder="1" applyAlignment="1">
      <alignment vertical="center"/>
    </xf>
    <xf numFmtId="180" fontId="6" fillId="39" borderId="13" xfId="42" applyNumberFormat="1" applyFont="1" applyFill="1" applyBorder="1" applyAlignment="1">
      <alignment horizontal="right" vertical="center" wrapText="1" readingOrder="1"/>
    </xf>
    <xf numFmtId="180" fontId="6" fillId="39" borderId="13" xfId="0" applyNumberFormat="1" applyFont="1" applyFill="1" applyBorder="1" applyAlignment="1">
      <alignment vertical="top"/>
    </xf>
    <xf numFmtId="180" fontId="6" fillId="36" borderId="13" xfId="42" applyNumberFormat="1" applyFont="1" applyFill="1" applyBorder="1" applyAlignment="1">
      <alignment horizontal="right" vertical="center" wrapText="1" readingOrder="1"/>
    </xf>
    <xf numFmtId="43" fontId="4" fillId="0" borderId="0" xfId="0" applyNumberFormat="1" applyFont="1" applyAlignment="1">
      <alignment vertical="top"/>
    </xf>
    <xf numFmtId="0" fontId="6" fillId="36" borderId="0" xfId="0" applyFont="1" applyFill="1" applyBorder="1" applyAlignment="1">
      <alignment horizontal="center" vertical="center" wrapText="1" readingOrder="1"/>
    </xf>
    <xf numFmtId="0" fontId="6" fillId="36" borderId="0" xfId="0" applyNumberFormat="1" applyFont="1" applyFill="1" applyBorder="1" applyAlignment="1">
      <alignment horizontal="left" vertical="center" readingOrder="1"/>
    </xf>
    <xf numFmtId="0" fontId="6" fillId="36" borderId="0" xfId="0" applyNumberFormat="1" applyFont="1" applyFill="1" applyBorder="1" applyAlignment="1" quotePrefix="1">
      <alignment horizontal="left" vertical="center" readingOrder="1"/>
    </xf>
    <xf numFmtId="180" fontId="6" fillId="36" borderId="0" xfId="42" applyNumberFormat="1" applyFont="1" applyFill="1" applyBorder="1" applyAlignment="1">
      <alignment horizontal="right" vertical="center" wrapText="1" readingOrder="1"/>
    </xf>
    <xf numFmtId="39" fontId="6" fillId="36" borderId="0" xfId="42" applyNumberFormat="1" applyFont="1" applyFill="1" applyBorder="1" applyAlignment="1">
      <alignment horizontal="right" vertical="center" readingOrder="1"/>
    </xf>
    <xf numFmtId="0" fontId="19" fillId="36" borderId="0" xfId="0" applyFont="1" applyFill="1" applyBorder="1" applyAlignment="1" quotePrefix="1">
      <alignment horizontal="center" vertical="top"/>
    </xf>
    <xf numFmtId="0" fontId="19" fillId="36" borderId="0" xfId="0" applyFont="1" applyFill="1" applyBorder="1" applyAlignment="1">
      <alignment horizontal="left" vertical="top"/>
    </xf>
    <xf numFmtId="0" fontId="19" fillId="36" borderId="0" xfId="0" applyFont="1" applyFill="1" applyBorder="1" applyAlignment="1">
      <alignment horizontal="center" vertical="center"/>
    </xf>
    <xf numFmtId="0" fontId="19" fillId="36" borderId="0" xfId="0" applyFont="1" applyFill="1" applyBorder="1" applyAlignment="1">
      <alignment horizontal="center" vertical="top"/>
    </xf>
    <xf numFmtId="0" fontId="4" fillId="36" borderId="0" xfId="0" applyFont="1" applyFill="1" applyBorder="1" applyAlignment="1">
      <alignment vertical="top"/>
    </xf>
    <xf numFmtId="0" fontId="4" fillId="36" borderId="0" xfId="0" applyFont="1" applyFill="1" applyBorder="1" applyAlignment="1">
      <alignment vertical="top"/>
    </xf>
    <xf numFmtId="0" fontId="18" fillId="36" borderId="19" xfId="0" applyFont="1" applyFill="1" applyBorder="1" applyAlignment="1">
      <alignment horizontal="center" vertical="center" wrapText="1" readingOrder="1"/>
    </xf>
    <xf numFmtId="0" fontId="18" fillId="36" borderId="20" xfId="0" applyFont="1" applyFill="1" applyBorder="1" applyAlignment="1">
      <alignment horizontal="center" vertical="center" wrapText="1" readingOrder="1"/>
    </xf>
    <xf numFmtId="0" fontId="15" fillId="36" borderId="12" xfId="0" applyFont="1" applyFill="1" applyBorder="1" applyAlignment="1">
      <alignment horizontal="center" vertical="center" wrapText="1" readingOrder="1"/>
    </xf>
    <xf numFmtId="0" fontId="19" fillId="36" borderId="13" xfId="0" applyFont="1" applyFill="1" applyBorder="1" applyAlignment="1">
      <alignment horizontal="center" vertical="center" wrapText="1" readingOrder="1"/>
    </xf>
    <xf numFmtId="0" fontId="19" fillId="36" borderId="21" xfId="0" applyFont="1" applyFill="1" applyBorder="1" applyAlignment="1">
      <alignment horizontal="center" vertical="center" wrapText="1" readingOrder="1"/>
    </xf>
    <xf numFmtId="0" fontId="19" fillId="36" borderId="12" xfId="0" applyFont="1" applyFill="1" applyBorder="1" applyAlignment="1">
      <alignment horizontal="center" vertical="center" wrapText="1" readingOrder="1"/>
    </xf>
    <xf numFmtId="0" fontId="5" fillId="36" borderId="12" xfId="0" applyFont="1" applyFill="1" applyBorder="1" applyAlignment="1">
      <alignment horizontal="center" vertical="center" wrapText="1" readingOrder="1"/>
    </xf>
    <xf numFmtId="0" fontId="5" fillId="36" borderId="13" xfId="0" applyNumberFormat="1" applyFont="1" applyFill="1" applyBorder="1" applyAlignment="1" quotePrefix="1">
      <alignment vertical="center" readingOrder="1"/>
    </xf>
    <xf numFmtId="0" fontId="5" fillId="36" borderId="10" xfId="0" applyNumberFormat="1" applyFont="1" applyFill="1" applyBorder="1" applyAlignment="1">
      <alignment vertical="center" readingOrder="1"/>
    </xf>
    <xf numFmtId="0" fontId="5" fillId="36" borderId="11" xfId="0" applyNumberFormat="1" applyFont="1" applyFill="1" applyBorder="1" applyAlignment="1">
      <alignment horizontal="justify" vertical="center" wrapText="1" readingOrder="1"/>
    </xf>
    <xf numFmtId="0" fontId="6" fillId="36" borderId="12" xfId="0" applyFont="1" applyFill="1" applyBorder="1" applyAlignment="1">
      <alignment horizontal="center" vertical="center" wrapText="1" readingOrder="1"/>
    </xf>
    <xf numFmtId="0" fontId="6" fillId="36" borderId="13" xfId="0" applyNumberFormat="1" applyFont="1" applyFill="1" applyBorder="1" applyAlignment="1">
      <alignment vertical="center" readingOrder="1"/>
    </xf>
    <xf numFmtId="0" fontId="6" fillId="36" borderId="10" xfId="0" applyNumberFormat="1" applyFont="1" applyFill="1" applyBorder="1" applyAlignment="1" quotePrefix="1">
      <alignment vertical="center" readingOrder="1"/>
    </xf>
    <xf numFmtId="0" fontId="6" fillId="36" borderId="10" xfId="0" applyNumberFormat="1" applyFont="1" applyFill="1" applyBorder="1" applyAlignment="1">
      <alignment vertical="center" readingOrder="1"/>
    </xf>
    <xf numFmtId="0" fontId="6" fillId="36" borderId="11" xfId="0" applyNumberFormat="1" applyFont="1" applyFill="1" applyBorder="1" applyAlignment="1">
      <alignment horizontal="justify" vertical="center" wrapText="1" readingOrder="1"/>
    </xf>
    <xf numFmtId="180" fontId="6" fillId="36" borderId="13" xfId="42" applyNumberFormat="1" applyFont="1" applyFill="1" applyBorder="1" applyAlignment="1">
      <alignment horizontal="right" vertical="center" wrapText="1" readingOrder="1"/>
    </xf>
    <xf numFmtId="39" fontId="6" fillId="36" borderId="13" xfId="0" applyNumberFormat="1" applyFont="1" applyFill="1" applyBorder="1" applyAlignment="1">
      <alignment vertical="center"/>
    </xf>
    <xf numFmtId="39" fontId="6" fillId="36" borderId="12" xfId="0" applyNumberFormat="1" applyFont="1" applyFill="1" applyBorder="1" applyAlignment="1">
      <alignment vertical="center"/>
    </xf>
    <xf numFmtId="39" fontId="5" fillId="36" borderId="12" xfId="0" applyNumberFormat="1" applyFont="1" applyFill="1" applyBorder="1" applyAlignment="1">
      <alignment horizontal="right" vertical="center"/>
    </xf>
    <xf numFmtId="0" fontId="6" fillId="36" borderId="12" xfId="0" applyFont="1" applyFill="1" applyBorder="1" applyAlignment="1">
      <alignment vertical="top"/>
    </xf>
    <xf numFmtId="0" fontId="6" fillId="36" borderId="13" xfId="0" applyFont="1" applyFill="1" applyBorder="1" applyAlignment="1" quotePrefix="1">
      <alignment vertical="center"/>
    </xf>
    <xf numFmtId="180" fontId="6" fillId="36" borderId="13" xfId="0" applyNumberFormat="1" applyFont="1" applyFill="1" applyBorder="1" applyAlignment="1">
      <alignment vertical="center"/>
    </xf>
    <xf numFmtId="39" fontId="6" fillId="36" borderId="12" xfId="0" applyNumberFormat="1" applyFont="1" applyFill="1" applyBorder="1" applyAlignment="1">
      <alignment horizontal="right" vertical="center"/>
    </xf>
    <xf numFmtId="0" fontId="6" fillId="36" borderId="0" xfId="0" applyFont="1" applyFill="1" applyAlignment="1">
      <alignment vertical="top"/>
    </xf>
    <xf numFmtId="0" fontId="35" fillId="36" borderId="0" xfId="0" applyFont="1" applyFill="1" applyAlignment="1">
      <alignment vertical="center"/>
    </xf>
    <xf numFmtId="0" fontId="35" fillId="36" borderId="0" xfId="0" applyFont="1" applyFill="1" applyAlignment="1">
      <alignment horizontal="center" vertical="center"/>
    </xf>
    <xf numFmtId="0" fontId="19" fillId="36" borderId="0" xfId="0" applyFont="1" applyFill="1" applyBorder="1" applyAlignment="1">
      <alignment horizontal="left" vertical="top"/>
    </xf>
    <xf numFmtId="0" fontId="19" fillId="36" borderId="0" xfId="0" applyFont="1" applyFill="1" applyAlignment="1">
      <alignment vertical="top"/>
    </xf>
    <xf numFmtId="0" fontId="5" fillId="36" borderId="13" xfId="0" applyFont="1" applyFill="1" applyBorder="1" applyAlignment="1">
      <alignment horizontal="center" vertical="center" wrapText="1" readingOrder="1"/>
    </xf>
    <xf numFmtId="0" fontId="6" fillId="36" borderId="12" xfId="0" applyFont="1" applyFill="1" applyBorder="1" applyAlignment="1">
      <alignment horizontal="center" vertical="center"/>
    </xf>
    <xf numFmtId="0" fontId="6" fillId="36" borderId="13" xfId="0" applyFont="1" applyFill="1" applyBorder="1" applyAlignment="1">
      <alignment vertical="top"/>
    </xf>
    <xf numFmtId="39" fontId="6" fillId="36" borderId="12" xfId="0" applyNumberFormat="1" applyFont="1" applyFill="1" applyBorder="1" applyAlignment="1">
      <alignment vertical="top"/>
    </xf>
    <xf numFmtId="0" fontId="6" fillId="36" borderId="12" xfId="0" applyFont="1" applyFill="1" applyBorder="1" applyAlignment="1">
      <alignment horizontal="center" vertical="center" wrapText="1" readingOrder="1"/>
    </xf>
    <xf numFmtId="0" fontId="6" fillId="36" borderId="13" xfId="0" applyFont="1" applyFill="1" applyBorder="1" applyAlignment="1" quotePrefix="1">
      <alignment vertical="top"/>
    </xf>
    <xf numFmtId="180" fontId="6" fillId="36" borderId="13" xfId="0" applyNumberFormat="1" applyFont="1" applyFill="1" applyBorder="1" applyAlignment="1">
      <alignment vertical="top"/>
    </xf>
    <xf numFmtId="0" fontId="16" fillId="36" borderId="13" xfId="0" applyNumberFormat="1" applyFont="1" applyFill="1" applyBorder="1" applyAlignment="1" quotePrefix="1">
      <alignment vertical="center"/>
    </xf>
    <xf numFmtId="0" fontId="16" fillId="36" borderId="10" xfId="0" applyNumberFormat="1" applyFont="1" applyFill="1" applyBorder="1" applyAlignment="1">
      <alignment vertical="center"/>
    </xf>
    <xf numFmtId="0" fontId="16" fillId="36" borderId="11" xfId="0" applyNumberFormat="1" applyFont="1" applyFill="1" applyBorder="1" applyAlignment="1">
      <alignment horizontal="justify" vertical="center" wrapText="1"/>
    </xf>
    <xf numFmtId="43" fontId="6" fillId="36" borderId="22" xfId="42" applyNumberFormat="1" applyFont="1" applyFill="1" applyBorder="1" applyAlignment="1">
      <alignment horizontal="right" vertical="center" wrapText="1"/>
    </xf>
    <xf numFmtId="43" fontId="6" fillId="36" borderId="20" xfId="42" applyFont="1" applyFill="1" applyBorder="1" applyAlignment="1">
      <alignment horizontal="justify" vertical="center"/>
    </xf>
    <xf numFmtId="0" fontId="6" fillId="36" borderId="13" xfId="0" applyNumberFormat="1" applyFont="1" applyFill="1" applyBorder="1" applyAlignment="1" quotePrefix="1">
      <alignment vertical="center"/>
    </xf>
    <xf numFmtId="0" fontId="6" fillId="36" borderId="10" xfId="0" applyNumberFormat="1" applyFont="1" applyFill="1" applyBorder="1" applyAlignment="1" quotePrefix="1">
      <alignment vertical="center"/>
    </xf>
    <xf numFmtId="0" fontId="6" fillId="36" borderId="10" xfId="0" applyNumberFormat="1" applyFont="1" applyFill="1" applyBorder="1" applyAlignment="1">
      <alignment vertical="center"/>
    </xf>
    <xf numFmtId="0" fontId="6" fillId="36" borderId="11" xfId="0" applyNumberFormat="1" applyFont="1" applyFill="1" applyBorder="1" applyAlignment="1">
      <alignment horizontal="justify" vertical="center" wrapText="1"/>
    </xf>
    <xf numFmtId="180" fontId="6" fillId="36" borderId="22" xfId="42" applyNumberFormat="1" applyFont="1" applyFill="1" applyBorder="1" applyAlignment="1">
      <alignment horizontal="right" vertical="center"/>
    </xf>
    <xf numFmtId="43" fontId="6" fillId="36" borderId="12" xfId="42" applyFont="1" applyFill="1" applyBorder="1" applyAlignment="1">
      <alignment horizontal="justify" vertical="center"/>
    </xf>
    <xf numFmtId="180" fontId="6" fillId="36" borderId="22" xfId="42" applyNumberFormat="1" applyFont="1" applyFill="1" applyBorder="1" applyAlignment="1">
      <alignment horizontal="right" vertical="center" wrapText="1"/>
    </xf>
    <xf numFmtId="43" fontId="16" fillId="36" borderId="22" xfId="42" applyNumberFormat="1" applyFont="1" applyFill="1" applyBorder="1" applyAlignment="1">
      <alignment horizontal="right" vertical="center" wrapText="1"/>
    </xf>
    <xf numFmtId="43" fontId="16" fillId="36" borderId="20" xfId="42" applyFont="1" applyFill="1" applyBorder="1" applyAlignment="1">
      <alignment horizontal="justify" vertical="center"/>
    </xf>
    <xf numFmtId="43" fontId="4" fillId="39" borderId="0" xfId="42" applyFont="1" applyFill="1" applyAlignment="1">
      <alignment vertical="top"/>
    </xf>
    <xf numFmtId="43" fontId="4" fillId="39" borderId="0" xfId="42" applyFont="1" applyFill="1" applyAlignment="1">
      <alignment horizontal="center" vertical="center"/>
    </xf>
    <xf numFmtId="43" fontId="4" fillId="39" borderId="0" xfId="42" applyFont="1" applyFill="1" applyBorder="1" applyAlignment="1">
      <alignment horizontal="center" vertical="center"/>
    </xf>
    <xf numFmtId="0" fontId="4" fillId="39" borderId="0" xfId="0" applyFont="1" applyFill="1" applyAlignment="1">
      <alignment vertical="top"/>
    </xf>
    <xf numFmtId="0" fontId="18" fillId="39" borderId="19" xfId="0" applyFont="1" applyFill="1" applyBorder="1" applyAlignment="1">
      <alignment horizontal="center" vertical="center" wrapText="1" readingOrder="1"/>
    </xf>
    <xf numFmtId="0" fontId="18" fillId="39" borderId="20" xfId="0" applyFont="1" applyFill="1" applyBorder="1" applyAlignment="1">
      <alignment horizontal="center" vertical="center" wrapText="1" readingOrder="1"/>
    </xf>
    <xf numFmtId="0" fontId="15" fillId="39" borderId="12" xfId="0" applyFont="1" applyFill="1" applyBorder="1" applyAlignment="1">
      <alignment horizontal="center" vertical="center" wrapText="1" readingOrder="1"/>
    </xf>
    <xf numFmtId="0" fontId="6" fillId="39" borderId="13" xfId="0" applyFont="1" applyFill="1" applyBorder="1" applyAlignment="1">
      <alignment vertical="top"/>
    </xf>
    <xf numFmtId="39" fontId="6" fillId="39" borderId="13" xfId="0" applyNumberFormat="1" applyFont="1" applyFill="1" applyBorder="1" applyAlignment="1">
      <alignment vertical="top"/>
    </xf>
    <xf numFmtId="0" fontId="6" fillId="39" borderId="12" xfId="0" applyFont="1" applyFill="1" applyBorder="1" applyAlignment="1">
      <alignment horizontal="center" vertical="center" wrapText="1" readingOrder="1"/>
    </xf>
    <xf numFmtId="0" fontId="35" fillId="39" borderId="0" xfId="0" applyFont="1" applyFill="1" applyAlignment="1">
      <alignment vertical="center"/>
    </xf>
    <xf numFmtId="0" fontId="35" fillId="39" borderId="0" xfId="0" applyFont="1" applyFill="1" applyAlignment="1">
      <alignment horizontal="center" vertical="center"/>
    </xf>
    <xf numFmtId="0" fontId="19" fillId="39" borderId="0" xfId="0" applyFont="1" applyFill="1" applyAlignment="1">
      <alignment vertical="top"/>
    </xf>
    <xf numFmtId="39" fontId="5" fillId="36" borderId="12" xfId="0" applyNumberFormat="1" applyFont="1" applyFill="1" applyBorder="1" applyAlignment="1">
      <alignment vertical="top"/>
    </xf>
    <xf numFmtId="39" fontId="5" fillId="36" borderId="12" xfId="42" applyNumberFormat="1" applyFont="1" applyFill="1" applyBorder="1" applyAlignment="1">
      <alignment horizontal="right" vertical="center" readingOrder="1"/>
    </xf>
    <xf numFmtId="39" fontId="6" fillId="36" borderId="11" xfId="0" applyNumberFormat="1" applyFont="1" applyFill="1" applyBorder="1" applyAlignment="1">
      <alignment horizontal="center" vertical="center"/>
    </xf>
    <xf numFmtId="0" fontId="19" fillId="39" borderId="0" xfId="0" applyFont="1" applyFill="1" applyBorder="1" applyAlignment="1">
      <alignment horizontal="left" vertical="top"/>
    </xf>
    <xf numFmtId="0" fontId="5" fillId="39" borderId="13" xfId="0" applyFont="1" applyFill="1" applyBorder="1" applyAlignment="1">
      <alignment horizontal="center" vertical="center" wrapText="1" readingOrder="1"/>
    </xf>
    <xf numFmtId="0" fontId="6" fillId="36" borderId="12" xfId="0" applyFont="1" applyFill="1" applyBorder="1" applyAlignment="1">
      <alignment horizontal="center" vertical="center" readingOrder="1"/>
    </xf>
    <xf numFmtId="0" fontId="6" fillId="36" borderId="13" xfId="0" applyFont="1" applyFill="1" applyBorder="1" applyAlignment="1">
      <alignment vertical="center" readingOrder="1"/>
    </xf>
    <xf numFmtId="39" fontId="6" fillId="36" borderId="12" xfId="0" applyNumberFormat="1" applyFont="1" applyFill="1" applyBorder="1" applyAlignment="1">
      <alignment vertical="center" readingOrder="1"/>
    </xf>
    <xf numFmtId="39" fontId="6" fillId="36" borderId="12" xfId="0" applyNumberFormat="1" applyFont="1" applyFill="1" applyBorder="1" applyAlignment="1">
      <alignment horizontal="right" vertical="center" readingOrder="1"/>
    </xf>
    <xf numFmtId="0" fontId="6" fillId="36" borderId="13" xfId="0" applyFont="1" applyFill="1" applyBorder="1" applyAlignment="1">
      <alignment horizontal="center" vertical="center" readingOrder="1"/>
    </xf>
    <xf numFmtId="0" fontId="6" fillId="36" borderId="10" xfId="0" applyFont="1" applyFill="1" applyBorder="1" applyAlignment="1" quotePrefix="1">
      <alignment vertical="center" readingOrder="1"/>
    </xf>
    <xf numFmtId="180" fontId="6" fillId="36" borderId="13" xfId="0" applyNumberFormat="1" applyFont="1" applyFill="1" applyBorder="1" applyAlignment="1">
      <alignment vertical="center" readingOrder="1"/>
    </xf>
    <xf numFmtId="39" fontId="6" fillId="36" borderId="13" xfId="0" applyNumberFormat="1" applyFont="1" applyFill="1" applyBorder="1" applyAlignment="1">
      <alignment vertical="center" readingOrder="1"/>
    </xf>
    <xf numFmtId="0" fontId="6" fillId="36" borderId="12" xfId="0" applyFont="1" applyFill="1" applyBorder="1" applyAlignment="1">
      <alignment vertical="center" readingOrder="1"/>
    </xf>
    <xf numFmtId="0" fontId="6" fillId="36" borderId="13" xfId="0" applyFont="1" applyFill="1" applyBorder="1" applyAlignment="1" quotePrefix="1">
      <alignment vertical="center" readingOrder="1"/>
    </xf>
    <xf numFmtId="0" fontId="6" fillId="36" borderId="0" xfId="0" applyFont="1" applyFill="1" applyBorder="1" applyAlignment="1">
      <alignment vertical="center" readingOrder="1"/>
    </xf>
    <xf numFmtId="0" fontId="6" fillId="36" borderId="0" xfId="0" applyFont="1" applyFill="1" applyBorder="1" applyAlignment="1" quotePrefix="1">
      <alignment vertical="center" readingOrder="1"/>
    </xf>
    <xf numFmtId="180" fontId="6" fillId="36" borderId="0" xfId="0" applyNumberFormat="1" applyFont="1" applyFill="1" applyBorder="1" applyAlignment="1">
      <alignment vertical="center" readingOrder="1"/>
    </xf>
    <xf numFmtId="39" fontId="6" fillId="36" borderId="0" xfId="0" applyNumberFormat="1" applyFont="1" applyFill="1" applyBorder="1" applyAlignment="1">
      <alignment vertical="center" readingOrder="1"/>
    </xf>
    <xf numFmtId="39" fontId="6" fillId="36" borderId="0" xfId="0" applyNumberFormat="1" applyFont="1" applyFill="1" applyBorder="1" applyAlignment="1">
      <alignment horizontal="right" vertical="center" readingOrder="1"/>
    </xf>
    <xf numFmtId="43" fontId="4" fillId="36" borderId="0" xfId="42" applyFont="1" applyFill="1" applyAlignment="1">
      <alignment horizontal="center" vertical="center"/>
    </xf>
    <xf numFmtId="0" fontId="6" fillId="36" borderId="0" xfId="0" applyFont="1" applyFill="1" applyBorder="1" applyAlignment="1">
      <alignment vertical="top"/>
    </xf>
    <xf numFmtId="0" fontId="6" fillId="36" borderId="0" xfId="0" applyFont="1" applyFill="1" applyBorder="1" applyAlignment="1" quotePrefix="1">
      <alignment horizontal="left" vertical="center"/>
    </xf>
    <xf numFmtId="180" fontId="6" fillId="36" borderId="0" xfId="0" applyNumberFormat="1" applyFont="1" applyFill="1" applyBorder="1" applyAlignment="1">
      <alignment vertical="center"/>
    </xf>
    <xf numFmtId="39" fontId="6" fillId="36" borderId="0" xfId="0" applyNumberFormat="1" applyFont="1" applyFill="1" applyBorder="1" applyAlignment="1">
      <alignment horizontal="center" vertical="center"/>
    </xf>
    <xf numFmtId="39" fontId="6" fillId="36" borderId="0" xfId="0" applyNumberFormat="1" applyFont="1" applyFill="1" applyBorder="1" applyAlignment="1">
      <alignment vertical="center"/>
    </xf>
    <xf numFmtId="39" fontId="6" fillId="36" borderId="0" xfId="0" applyNumberFormat="1" applyFont="1" applyFill="1" applyBorder="1" applyAlignment="1">
      <alignment horizontal="right" vertical="center"/>
    </xf>
    <xf numFmtId="0" fontId="5" fillId="36" borderId="13" xfId="0" applyFont="1" applyFill="1" applyBorder="1" applyAlignment="1">
      <alignment vertical="top"/>
    </xf>
    <xf numFmtId="180" fontId="5" fillId="36" borderId="13" xfId="42" applyNumberFormat="1" applyFont="1" applyFill="1" applyBorder="1" applyAlignment="1">
      <alignment horizontal="right" vertical="center" wrapText="1" readingOrder="1"/>
    </xf>
    <xf numFmtId="0" fontId="19" fillId="36" borderId="0" xfId="0" applyFont="1" applyFill="1" applyBorder="1" applyAlignment="1">
      <alignment horizontal="left" vertical="center"/>
    </xf>
    <xf numFmtId="0" fontId="19" fillId="36" borderId="0" xfId="0" applyFont="1" applyFill="1" applyAlignment="1">
      <alignment vertical="center"/>
    </xf>
    <xf numFmtId="0" fontId="19" fillId="36" borderId="0" xfId="0" applyFont="1" applyFill="1" applyAlignment="1">
      <alignment vertical="top"/>
    </xf>
    <xf numFmtId="0" fontId="6" fillId="36" borderId="13" xfId="0" applyFont="1" applyFill="1" applyBorder="1" applyAlignment="1">
      <alignment vertical="center"/>
    </xf>
    <xf numFmtId="0" fontId="6" fillId="36" borderId="10" xfId="0" applyFont="1" applyFill="1" applyBorder="1" applyAlignment="1" quotePrefix="1">
      <alignment vertical="center"/>
    </xf>
    <xf numFmtId="37" fontId="6" fillId="36" borderId="13" xfId="0" applyNumberFormat="1" applyFont="1" applyFill="1" applyBorder="1" applyAlignment="1">
      <alignment vertical="center"/>
    </xf>
    <xf numFmtId="0" fontId="6" fillId="36" borderId="15" xfId="0" applyFont="1" applyFill="1" applyBorder="1" applyAlignment="1" quotePrefix="1">
      <alignment vertical="top"/>
    </xf>
    <xf numFmtId="0" fontId="6" fillId="36" borderId="10" xfId="0" applyFont="1" applyFill="1" applyBorder="1" applyAlignment="1" quotePrefix="1">
      <alignment horizontal="left" vertical="center"/>
    </xf>
    <xf numFmtId="0" fontId="6" fillId="36" borderId="10" xfId="0" applyFont="1" applyFill="1" applyBorder="1" applyAlignment="1">
      <alignment horizontal="left" vertical="center"/>
    </xf>
    <xf numFmtId="0" fontId="6" fillId="36" borderId="11" xfId="0" applyFont="1" applyFill="1" applyBorder="1" applyAlignment="1">
      <alignment horizontal="left" vertical="center"/>
    </xf>
    <xf numFmtId="37" fontId="6" fillId="36" borderId="15" xfId="0" applyNumberFormat="1" applyFont="1" applyFill="1" applyBorder="1" applyAlignment="1">
      <alignment vertical="center"/>
    </xf>
    <xf numFmtId="0" fontId="5" fillId="36" borderId="15" xfId="0" applyFont="1" applyFill="1" applyBorder="1" applyAlignment="1">
      <alignment horizontal="left" vertical="center" wrapText="1" readingOrder="1"/>
    </xf>
    <xf numFmtId="180" fontId="6" fillId="36" borderId="13" xfId="0" applyNumberFormat="1" applyFont="1" applyFill="1" applyBorder="1" applyAlignment="1">
      <alignment horizontal="right" vertical="center" wrapText="1" readingOrder="1"/>
    </xf>
    <xf numFmtId="0" fontId="6" fillId="36" borderId="16" xfId="0" applyFont="1" applyFill="1" applyBorder="1" applyAlignment="1" quotePrefix="1">
      <alignment horizontal="left" vertical="center" wrapText="1" readingOrder="1"/>
    </xf>
    <xf numFmtId="0" fontId="5" fillId="36" borderId="16" xfId="0" applyFont="1" applyFill="1" applyBorder="1" applyAlignment="1">
      <alignment horizontal="left" vertical="center" wrapText="1" readingOrder="1"/>
    </xf>
    <xf numFmtId="0" fontId="5" fillId="36" borderId="17" xfId="0" applyFont="1" applyFill="1" applyBorder="1" applyAlignment="1">
      <alignment horizontal="left" vertical="center" wrapText="1" readingOrder="1"/>
    </xf>
    <xf numFmtId="180" fontId="6" fillId="36" borderId="13" xfId="0" applyNumberFormat="1" applyFont="1" applyFill="1" applyBorder="1" applyAlignment="1">
      <alignment vertical="center" wrapText="1"/>
    </xf>
    <xf numFmtId="0" fontId="6" fillId="36" borderId="13" xfId="0" applyFont="1" applyFill="1" applyBorder="1" applyAlignment="1">
      <alignment horizontal="center" vertical="center" wrapText="1" readingOrder="1"/>
    </xf>
    <xf numFmtId="0" fontId="6" fillId="36" borderId="13" xfId="0" applyNumberFormat="1" applyFont="1" applyFill="1" applyBorder="1" applyAlignment="1">
      <alignment horizontal="left" vertical="center" readingOrder="1"/>
    </xf>
    <xf numFmtId="0" fontId="6" fillId="36" borderId="10" xfId="0" applyNumberFormat="1" applyFont="1" applyFill="1" applyBorder="1" applyAlignment="1" quotePrefix="1">
      <alignment horizontal="left" vertical="center" readingOrder="1"/>
    </xf>
    <xf numFmtId="0" fontId="6" fillId="36" borderId="10" xfId="0" applyNumberFormat="1" applyFont="1" applyFill="1" applyBorder="1" applyAlignment="1">
      <alignment horizontal="left" vertical="center" readingOrder="1"/>
    </xf>
    <xf numFmtId="0" fontId="6" fillId="36" borderId="11" xfId="0" applyNumberFormat="1" applyFont="1" applyFill="1" applyBorder="1" applyAlignment="1">
      <alignment horizontal="left" vertical="center" readingOrder="1"/>
    </xf>
    <xf numFmtId="0" fontId="6" fillId="36" borderId="13" xfId="0" applyNumberFormat="1" applyFont="1" applyFill="1" applyBorder="1" applyAlignment="1" quotePrefix="1">
      <alignment horizontal="left" vertical="center" readingOrder="1"/>
    </xf>
    <xf numFmtId="39" fontId="20" fillId="36" borderId="12" xfId="0" applyNumberFormat="1" applyFont="1" applyFill="1" applyBorder="1" applyAlignment="1">
      <alignment horizontal="right" vertical="center" wrapText="1" readingOrder="1"/>
    </xf>
    <xf numFmtId="0" fontId="6" fillId="36" borderId="13" xfId="0" applyFont="1" applyFill="1" applyBorder="1" applyAlignment="1">
      <alignment vertical="top"/>
    </xf>
    <xf numFmtId="0" fontId="6" fillId="36" borderId="10" xfId="0" applyFont="1" applyFill="1" applyBorder="1" applyAlignment="1" quotePrefix="1">
      <alignment vertical="top"/>
    </xf>
    <xf numFmtId="0" fontId="6" fillId="36" borderId="10" xfId="0" applyFont="1" applyFill="1" applyBorder="1" applyAlignment="1">
      <alignment vertical="top"/>
    </xf>
    <xf numFmtId="0" fontId="6" fillId="36" borderId="11" xfId="0" applyFont="1" applyFill="1" applyBorder="1" applyAlignment="1">
      <alignment vertical="top"/>
    </xf>
    <xf numFmtId="0" fontId="6" fillId="36" borderId="13" xfId="0" applyNumberFormat="1" applyFont="1" applyFill="1" applyBorder="1" applyAlignment="1" quotePrefix="1">
      <alignment vertical="top" readingOrder="1"/>
    </xf>
    <xf numFmtId="0" fontId="4" fillId="36" borderId="12" xfId="0" applyFont="1" applyFill="1" applyBorder="1" applyAlignment="1">
      <alignment horizontal="center" vertical="center"/>
    </xf>
    <xf numFmtId="0" fontId="6" fillId="36" borderId="13" xfId="0" applyFont="1" applyFill="1" applyBorder="1" applyAlignment="1" quotePrefix="1">
      <alignment horizontal="left" vertical="center"/>
    </xf>
    <xf numFmtId="39" fontId="6" fillId="36" borderId="11" xfId="0" applyNumberFormat="1" applyFont="1" applyFill="1" applyBorder="1" applyAlignment="1">
      <alignment horizontal="right" vertical="center"/>
    </xf>
    <xf numFmtId="0" fontId="5" fillId="39" borderId="19" xfId="0" applyFont="1" applyFill="1" applyBorder="1" applyAlignment="1">
      <alignment horizontal="center" vertical="center" wrapText="1" readingOrder="1"/>
    </xf>
    <xf numFmtId="0" fontId="5" fillId="39" borderId="20" xfId="0" applyFont="1" applyFill="1" applyBorder="1" applyAlignment="1">
      <alignment horizontal="center" vertical="center" wrapText="1" readingOrder="1"/>
    </xf>
    <xf numFmtId="0" fontId="5" fillId="39" borderId="21" xfId="0" applyFont="1" applyFill="1" applyBorder="1" applyAlignment="1">
      <alignment horizontal="center" vertical="center" wrapText="1" readingOrder="1"/>
    </xf>
    <xf numFmtId="0" fontId="5" fillId="39" borderId="22" xfId="0" applyFont="1" applyFill="1" applyBorder="1" applyAlignment="1">
      <alignment horizontal="center" vertical="center" wrapText="1" readingOrder="1"/>
    </xf>
    <xf numFmtId="0" fontId="6" fillId="39" borderId="0" xfId="0" applyFont="1" applyFill="1" applyAlignment="1">
      <alignment vertical="top"/>
    </xf>
    <xf numFmtId="0" fontId="6" fillId="39" borderId="0" xfId="0" applyFont="1" applyFill="1" applyAlignment="1">
      <alignment horizontal="center" vertical="top"/>
    </xf>
    <xf numFmtId="0" fontId="2" fillId="36" borderId="0" xfId="0" applyFont="1" applyFill="1" applyAlignment="1">
      <alignment vertical="top"/>
    </xf>
    <xf numFmtId="0" fontId="5" fillId="36" borderId="0" xfId="0" applyFont="1" applyFill="1" applyBorder="1" applyAlignment="1">
      <alignment horizontal="center" vertical="top"/>
    </xf>
    <xf numFmtId="0" fontId="19" fillId="36" borderId="0" xfId="0" applyFont="1" applyFill="1" applyBorder="1" applyAlignment="1">
      <alignment vertical="top"/>
    </xf>
    <xf numFmtId="0" fontId="5" fillId="36" borderId="20" xfId="0" applyFont="1" applyFill="1" applyBorder="1" applyAlignment="1">
      <alignment horizontal="center" vertical="center" wrapText="1" readingOrder="1"/>
    </xf>
    <xf numFmtId="0" fontId="5" fillId="36" borderId="17" xfId="0" applyFont="1" applyFill="1" applyBorder="1" applyAlignment="1">
      <alignment horizontal="center" vertical="top" wrapText="1" readingOrder="1"/>
    </xf>
    <xf numFmtId="0" fontId="5" fillId="36" borderId="19" xfId="0" applyFont="1" applyFill="1" applyBorder="1" applyAlignment="1">
      <alignment horizontal="center" vertical="top" wrapText="1" readingOrder="1"/>
    </xf>
    <xf numFmtId="0" fontId="20" fillId="36" borderId="13" xfId="0" applyFont="1" applyFill="1" applyBorder="1" applyAlignment="1">
      <alignment horizontal="center" vertical="center" wrapText="1" readingOrder="1"/>
    </xf>
    <xf numFmtId="0" fontId="20" fillId="36" borderId="21" xfId="0" applyFont="1" applyFill="1" applyBorder="1" applyAlignment="1">
      <alignment horizontal="center" vertical="center" wrapText="1" readingOrder="1"/>
    </xf>
    <xf numFmtId="0" fontId="20" fillId="36" borderId="22" xfId="0" applyFont="1" applyFill="1" applyBorder="1" applyAlignment="1">
      <alignment horizontal="center" vertical="center" wrapText="1" readingOrder="1"/>
    </xf>
    <xf numFmtId="0" fontId="20" fillId="36" borderId="12" xfId="0" applyFont="1" applyFill="1" applyBorder="1" applyAlignment="1">
      <alignment horizontal="center" vertical="center" wrapText="1" readingOrder="1"/>
    </xf>
    <xf numFmtId="43" fontId="6" fillId="36" borderId="21" xfId="42" applyNumberFormat="1" applyFont="1" applyFill="1" applyBorder="1" applyAlignment="1">
      <alignment horizontal="right" vertical="center" wrapText="1"/>
    </xf>
    <xf numFmtId="43" fontId="6" fillId="36" borderId="12" xfId="42" applyFont="1" applyFill="1" applyBorder="1" applyAlignment="1">
      <alignment horizontal="right" vertical="center"/>
    </xf>
    <xf numFmtId="43" fontId="6" fillId="36" borderId="22" xfId="42" applyNumberFormat="1" applyFont="1" applyFill="1" applyBorder="1" applyAlignment="1">
      <alignment horizontal="center" vertical="center" wrapText="1"/>
    </xf>
    <xf numFmtId="180" fontId="6" fillId="36" borderId="13" xfId="42" applyNumberFormat="1" applyFont="1" applyFill="1" applyBorder="1" applyAlignment="1">
      <alignment horizontal="right" vertical="center" wrapText="1"/>
    </xf>
    <xf numFmtId="43" fontId="6" fillId="36" borderId="10" xfId="42" applyNumberFormat="1" applyFont="1" applyFill="1" applyBorder="1" applyAlignment="1">
      <alignment horizontal="center" vertical="center" wrapText="1"/>
    </xf>
    <xf numFmtId="0" fontId="6" fillId="36" borderId="0" xfId="0" applyFont="1" applyFill="1" applyAlignment="1">
      <alignment vertical="top"/>
    </xf>
    <xf numFmtId="39" fontId="4" fillId="36" borderId="14" xfId="0" applyNumberFormat="1" applyFont="1" applyFill="1" applyBorder="1" applyAlignment="1">
      <alignment vertical="top"/>
    </xf>
    <xf numFmtId="39" fontId="4" fillId="36" borderId="0" xfId="0" applyNumberFormat="1" applyFont="1" applyFill="1" applyAlignment="1">
      <alignment vertical="top"/>
    </xf>
    <xf numFmtId="39" fontId="4" fillId="36" borderId="0" xfId="0" applyNumberFormat="1" applyFont="1" applyFill="1" applyAlignment="1">
      <alignment vertical="center"/>
    </xf>
    <xf numFmtId="39" fontId="4" fillId="36" borderId="0" xfId="42" applyNumberFormat="1" applyFont="1" applyFill="1" applyAlignment="1">
      <alignment vertical="center"/>
    </xf>
    <xf numFmtId="43" fontId="4" fillId="36" borderId="0" xfId="42" applyFont="1" applyFill="1" applyAlignment="1">
      <alignment vertical="top"/>
    </xf>
    <xf numFmtId="0" fontId="15" fillId="36" borderId="19" xfId="0" applyFont="1" applyFill="1" applyBorder="1" applyAlignment="1">
      <alignment horizontal="center" vertical="center" wrapText="1" readingOrder="1"/>
    </xf>
    <xf numFmtId="0" fontId="15" fillId="36" borderId="20" xfId="0" applyFont="1" applyFill="1" applyBorder="1" applyAlignment="1">
      <alignment horizontal="center" vertical="center" wrapText="1" readingOrder="1"/>
    </xf>
    <xf numFmtId="0" fontId="19" fillId="39" borderId="0" xfId="0" applyFont="1" applyFill="1" applyBorder="1" applyAlignment="1">
      <alignment horizontal="center" vertical="center"/>
    </xf>
    <xf numFmtId="0" fontId="6" fillId="39" borderId="12" xfId="0" applyFont="1" applyFill="1" applyBorder="1" applyAlignment="1">
      <alignment horizontal="center" vertical="top" wrapText="1"/>
    </xf>
    <xf numFmtId="0" fontId="6" fillId="39" borderId="13" xfId="0" applyNumberFormat="1" applyFont="1" applyFill="1" applyBorder="1" applyAlignment="1" quotePrefix="1">
      <alignment vertical="top"/>
    </xf>
    <xf numFmtId="0" fontId="6" fillId="39" borderId="10" xfId="0" applyNumberFormat="1" applyFont="1" applyFill="1" applyBorder="1" applyAlignment="1" quotePrefix="1">
      <alignment vertical="top"/>
    </xf>
    <xf numFmtId="0" fontId="6" fillId="39" borderId="10" xfId="0" applyNumberFormat="1" applyFont="1" applyFill="1" applyBorder="1" applyAlignment="1">
      <alignment vertical="top"/>
    </xf>
    <xf numFmtId="0" fontId="6" fillId="39" borderId="11" xfId="0" applyNumberFormat="1" applyFont="1" applyFill="1" applyBorder="1" applyAlignment="1">
      <alignment horizontal="justify" vertical="top" wrapText="1"/>
    </xf>
    <xf numFmtId="0" fontId="114" fillId="0" borderId="0" xfId="57" applyAlignment="1" applyProtection="1">
      <alignment vertical="top"/>
      <protection/>
    </xf>
    <xf numFmtId="0" fontId="5" fillId="36" borderId="12" xfId="0" applyFont="1" applyFill="1" applyBorder="1" applyAlignment="1">
      <alignment horizontal="center" vertical="center" wrapText="1"/>
    </xf>
    <xf numFmtId="39" fontId="5" fillId="36" borderId="13" xfId="42" applyNumberFormat="1" applyFont="1" applyFill="1" applyBorder="1" applyAlignment="1">
      <alignment horizontal="right" vertical="center" wrapText="1"/>
    </xf>
    <xf numFmtId="0" fontId="5" fillId="36" borderId="13" xfId="0" applyNumberFormat="1" applyFont="1" applyFill="1" applyBorder="1" applyAlignment="1" quotePrefix="1">
      <alignment vertical="center"/>
    </xf>
    <xf numFmtId="0" fontId="39" fillId="39" borderId="0" xfId="0" applyFont="1" applyFill="1" applyAlignment="1">
      <alignment horizontal="center" vertical="center"/>
    </xf>
    <xf numFmtId="0" fontId="4" fillId="39" borderId="0" xfId="0" applyFont="1" applyFill="1" applyBorder="1" applyAlignment="1">
      <alignment vertical="top"/>
    </xf>
    <xf numFmtId="0" fontId="4" fillId="39" borderId="0" xfId="0" applyFont="1" applyFill="1" applyBorder="1" applyAlignment="1">
      <alignment vertical="top"/>
    </xf>
    <xf numFmtId="43" fontId="5" fillId="39" borderId="17" xfId="42" applyFont="1" applyFill="1" applyBorder="1" applyAlignment="1">
      <alignment horizontal="center" vertical="center" wrapText="1" readingOrder="1"/>
    </xf>
    <xf numFmtId="43" fontId="6" fillId="39" borderId="21" xfId="42" applyNumberFormat="1" applyFont="1" applyFill="1" applyBorder="1" applyAlignment="1">
      <alignment horizontal="right" vertical="top" wrapText="1"/>
    </xf>
    <xf numFmtId="43" fontId="6" fillId="39" borderId="22" xfId="42" applyNumberFormat="1" applyFont="1" applyFill="1" applyBorder="1" applyAlignment="1">
      <alignment horizontal="center" vertical="center" wrapText="1"/>
    </xf>
    <xf numFmtId="43" fontId="6" fillId="39" borderId="20" xfId="42" applyFont="1" applyFill="1" applyBorder="1" applyAlignment="1">
      <alignment horizontal="justify" vertical="top"/>
    </xf>
    <xf numFmtId="43" fontId="6" fillId="39" borderId="12" xfId="42" applyFont="1" applyFill="1" applyBorder="1" applyAlignment="1">
      <alignment horizontal="justify" vertical="top"/>
    </xf>
    <xf numFmtId="43" fontId="6" fillId="39" borderId="13" xfId="42" applyNumberFormat="1" applyFont="1" applyFill="1" applyBorder="1" applyAlignment="1">
      <alignment horizontal="right" vertical="top" wrapText="1"/>
    </xf>
    <xf numFmtId="43" fontId="6" fillId="39" borderId="10" xfId="42" applyNumberFormat="1" applyFont="1" applyFill="1" applyBorder="1" applyAlignment="1">
      <alignment horizontal="center" vertical="center" wrapText="1"/>
    </xf>
    <xf numFmtId="43" fontId="6" fillId="36" borderId="13" xfId="42" applyNumberFormat="1" applyFont="1" applyFill="1" applyBorder="1" applyAlignment="1">
      <alignment horizontal="right" vertical="center" wrapText="1"/>
    </xf>
    <xf numFmtId="39" fontId="40" fillId="36" borderId="17" xfId="42" applyNumberFormat="1" applyFont="1" applyFill="1" applyBorder="1" applyAlignment="1">
      <alignment horizontal="right" vertical="center" readingOrder="1"/>
    </xf>
    <xf numFmtId="39" fontId="35" fillId="36" borderId="12" xfId="42" applyNumberFormat="1" applyFont="1" applyFill="1" applyBorder="1" applyAlignment="1">
      <alignment horizontal="right" vertical="center"/>
    </xf>
    <xf numFmtId="0" fontId="6" fillId="36" borderId="12" xfId="0" applyFont="1" applyFill="1" applyBorder="1" applyAlignment="1">
      <alignment horizontal="center" vertical="center" wrapText="1"/>
    </xf>
    <xf numFmtId="43" fontId="6" fillId="36" borderId="21" xfId="42" applyNumberFormat="1" applyFont="1" applyFill="1" applyBorder="1" applyAlignment="1">
      <alignment horizontal="right" vertical="center" wrapText="1"/>
    </xf>
    <xf numFmtId="43" fontId="6" fillId="36" borderId="20" xfId="42" applyFont="1" applyFill="1" applyBorder="1" applyAlignment="1">
      <alignment horizontal="justify" vertical="center"/>
    </xf>
    <xf numFmtId="0" fontId="6" fillId="36" borderId="0" xfId="0" applyFont="1" applyFill="1" applyBorder="1" applyAlignment="1">
      <alignment horizontal="center" vertical="center" wrapText="1"/>
    </xf>
    <xf numFmtId="0" fontId="6" fillId="36" borderId="0" xfId="0" applyNumberFormat="1" applyFont="1" applyFill="1" applyBorder="1" applyAlignment="1">
      <alignment vertical="center"/>
    </xf>
    <xf numFmtId="43" fontId="6" fillId="36" borderId="13" xfId="42" applyNumberFormat="1" applyFont="1" applyFill="1" applyBorder="1" applyAlignment="1">
      <alignment horizontal="right" vertical="center" wrapText="1"/>
    </xf>
    <xf numFmtId="43" fontId="6" fillId="36" borderId="11" xfId="42" applyNumberFormat="1" applyFont="1" applyFill="1" applyBorder="1" applyAlignment="1">
      <alignment horizontal="center" vertical="center" wrapText="1"/>
    </xf>
    <xf numFmtId="0" fontId="5" fillId="36" borderId="0" xfId="0" applyFont="1" applyFill="1" applyBorder="1" applyAlignment="1" quotePrefix="1">
      <alignment horizontal="center" vertical="top"/>
    </xf>
    <xf numFmtId="0" fontId="5" fillId="36" borderId="0" xfId="0" applyFont="1" applyFill="1" applyBorder="1" applyAlignment="1">
      <alignment horizontal="left" vertical="top"/>
    </xf>
    <xf numFmtId="43" fontId="5" fillId="36" borderId="12" xfId="42" applyFont="1" applyFill="1" applyBorder="1" applyAlignment="1">
      <alignment horizontal="justify" vertical="center"/>
    </xf>
    <xf numFmtId="0" fontId="5" fillId="36" borderId="10" xfId="0" applyNumberFormat="1" applyFont="1" applyFill="1" applyBorder="1" applyAlignment="1">
      <alignment vertical="center"/>
    </xf>
    <xf numFmtId="43" fontId="5" fillId="36" borderId="13" xfId="42" applyNumberFormat="1" applyFont="1" applyFill="1" applyBorder="1" applyAlignment="1">
      <alignment horizontal="right" vertical="center" wrapText="1"/>
    </xf>
    <xf numFmtId="43" fontId="5" fillId="36" borderId="10" xfId="42" applyNumberFormat="1" applyFont="1" applyFill="1" applyBorder="1" applyAlignment="1">
      <alignment horizontal="center" vertical="center" wrapText="1"/>
    </xf>
    <xf numFmtId="0" fontId="6" fillId="36" borderId="0" xfId="0" applyFont="1" applyFill="1" applyBorder="1" applyAlignment="1">
      <alignment vertical="center"/>
    </xf>
    <xf numFmtId="0" fontId="5" fillId="39" borderId="13" xfId="0" applyFont="1" applyFill="1" applyBorder="1" applyAlignment="1">
      <alignment horizontal="center" vertical="top" wrapText="1" readingOrder="1"/>
    </xf>
    <xf numFmtId="0" fontId="5" fillId="39" borderId="17" xfId="0" applyFont="1" applyFill="1" applyBorder="1" applyAlignment="1">
      <alignment horizontal="center" vertical="top" wrapText="1" readingOrder="1"/>
    </xf>
    <xf numFmtId="0" fontId="5" fillId="39" borderId="19" xfId="0" applyFont="1" applyFill="1" applyBorder="1" applyAlignment="1">
      <alignment horizontal="center" vertical="top" wrapText="1" readingOrder="1"/>
    </xf>
    <xf numFmtId="43" fontId="6" fillId="39" borderId="22" xfId="42" applyNumberFormat="1" applyFont="1" applyFill="1" applyBorder="1" applyAlignment="1">
      <alignment horizontal="right" vertical="top" wrapText="1"/>
    </xf>
    <xf numFmtId="0" fontId="5" fillId="36" borderId="13" xfId="0" applyFont="1" applyFill="1" applyBorder="1" applyAlignment="1">
      <alignment horizontal="center" vertical="center" wrapText="1"/>
    </xf>
    <xf numFmtId="0" fontId="123" fillId="39" borderId="0" xfId="0" applyFont="1" applyFill="1" applyAlignment="1">
      <alignment vertical="top"/>
    </xf>
    <xf numFmtId="0" fontId="19" fillId="39" borderId="0" xfId="0" applyFont="1" applyFill="1" applyBorder="1" applyAlignment="1" quotePrefix="1">
      <alignment horizontal="center" vertical="center"/>
    </xf>
    <xf numFmtId="0" fontId="19" fillId="39" borderId="0" xfId="0" applyFont="1" applyFill="1" applyBorder="1" applyAlignment="1">
      <alignment horizontal="left" vertical="center"/>
    </xf>
    <xf numFmtId="0" fontId="6" fillId="36" borderId="10" xfId="0" applyFont="1" applyFill="1" applyBorder="1" applyAlignment="1">
      <alignment horizontal="left" vertical="center"/>
    </xf>
    <xf numFmtId="0" fontId="6" fillId="36" borderId="11" xfId="0" applyFont="1" applyFill="1" applyBorder="1" applyAlignment="1">
      <alignment horizontal="left" vertical="center"/>
    </xf>
    <xf numFmtId="0" fontId="19" fillId="36" borderId="0" xfId="0" applyFont="1" applyFill="1" applyBorder="1" applyAlignment="1">
      <alignment horizontal="left" vertical="center"/>
    </xf>
    <xf numFmtId="0" fontId="13" fillId="0" borderId="0" xfId="0" applyFont="1" applyAlignment="1">
      <alignment horizontal="center" vertical="center"/>
    </xf>
    <xf numFmtId="0" fontId="19" fillId="0" borderId="0" xfId="0" applyFont="1" applyBorder="1" applyAlignment="1">
      <alignment horizontal="left" vertical="center"/>
    </xf>
    <xf numFmtId="0" fontId="5" fillId="36" borderId="13" xfId="0" applyFont="1" applyFill="1" applyBorder="1" applyAlignment="1">
      <alignment horizontal="center" vertical="top" wrapText="1" readingOrder="1"/>
    </xf>
    <xf numFmtId="0" fontId="5" fillId="36" borderId="21" xfId="0" applyFont="1" applyFill="1" applyBorder="1" applyAlignment="1">
      <alignment horizontal="center" vertical="center" wrapText="1" readingOrder="1"/>
    </xf>
    <xf numFmtId="0" fontId="5" fillId="36" borderId="19" xfId="0" applyFont="1" applyFill="1" applyBorder="1" applyAlignment="1">
      <alignment horizontal="center" vertical="center" wrapText="1" readingOrder="1"/>
    </xf>
    <xf numFmtId="0" fontId="5" fillId="36" borderId="12" xfId="0" applyFont="1" applyFill="1" applyBorder="1" applyAlignment="1">
      <alignment horizontal="center" vertical="center" wrapText="1" readingOrder="1"/>
    </xf>
    <xf numFmtId="0" fontId="5" fillId="36" borderId="13" xfId="0" applyFont="1" applyFill="1" applyBorder="1" applyAlignment="1">
      <alignment horizontal="center" vertical="center" wrapText="1" readingOrder="1"/>
    </xf>
    <xf numFmtId="0" fontId="19" fillId="0" borderId="0" xfId="0" applyFont="1" applyBorder="1" applyAlignment="1" quotePrefix="1">
      <alignment horizontal="center" vertical="center"/>
    </xf>
    <xf numFmtId="0" fontId="6" fillId="0" borderId="0" xfId="0" applyFont="1" applyBorder="1" applyAlignment="1">
      <alignment horizontal="left" vertical="center"/>
    </xf>
    <xf numFmtId="0" fontId="6" fillId="36" borderId="0" xfId="0" applyFont="1" applyFill="1" applyAlignment="1">
      <alignment vertical="top"/>
    </xf>
    <xf numFmtId="0" fontId="6" fillId="36" borderId="0" xfId="0" applyFont="1" applyFill="1" applyAlignment="1">
      <alignment horizontal="center" vertical="top"/>
    </xf>
    <xf numFmtId="0" fontId="19" fillId="39" borderId="0" xfId="0" applyFont="1" applyFill="1" applyBorder="1" applyAlignment="1">
      <alignment vertical="center" wrapText="1"/>
    </xf>
    <xf numFmtId="0" fontId="19" fillId="36" borderId="0" xfId="0" applyFont="1" applyFill="1" applyBorder="1" applyAlignment="1" quotePrefix="1">
      <alignment horizontal="center" vertical="center"/>
    </xf>
    <xf numFmtId="0" fontId="5" fillId="36" borderId="22" xfId="0" applyFont="1" applyFill="1" applyBorder="1" applyAlignment="1">
      <alignment horizontal="center" vertical="center" wrapText="1" readingOrder="1"/>
    </xf>
    <xf numFmtId="43" fontId="5" fillId="36" borderId="17" xfId="42" applyFont="1" applyFill="1" applyBorder="1" applyAlignment="1">
      <alignment horizontal="center" vertical="center" wrapText="1" readingOrder="1"/>
    </xf>
    <xf numFmtId="0" fontId="6" fillId="36" borderId="12" xfId="0" applyFont="1" applyFill="1" applyBorder="1" applyAlignment="1">
      <alignment horizontal="center" vertical="top" wrapText="1"/>
    </xf>
    <xf numFmtId="0" fontId="6" fillId="36" borderId="13" xfId="0" applyNumberFormat="1" applyFont="1" applyFill="1" applyBorder="1" applyAlignment="1" quotePrefix="1">
      <alignment vertical="top"/>
    </xf>
    <xf numFmtId="0" fontId="6" fillId="36" borderId="10" xfId="0" applyNumberFormat="1" applyFont="1" applyFill="1" applyBorder="1" applyAlignment="1">
      <alignment vertical="top"/>
    </xf>
    <xf numFmtId="0" fontId="6" fillId="36" borderId="11" xfId="0" applyNumberFormat="1" applyFont="1" applyFill="1" applyBorder="1" applyAlignment="1">
      <alignment horizontal="justify" vertical="top" wrapText="1"/>
    </xf>
    <xf numFmtId="43" fontId="6" fillId="36" borderId="21" xfId="42" applyNumberFormat="1" applyFont="1" applyFill="1" applyBorder="1" applyAlignment="1">
      <alignment horizontal="right" vertical="top" wrapText="1"/>
    </xf>
    <xf numFmtId="43" fontId="6" fillId="36" borderId="22" xfId="42" applyNumberFormat="1" applyFont="1" applyFill="1" applyBorder="1" applyAlignment="1">
      <alignment horizontal="right" vertical="top" wrapText="1"/>
    </xf>
    <xf numFmtId="43" fontId="6" fillId="36" borderId="20" xfId="42" applyFont="1" applyFill="1" applyBorder="1" applyAlignment="1">
      <alignment horizontal="justify" vertical="top"/>
    </xf>
    <xf numFmtId="43" fontId="6" fillId="36" borderId="12" xfId="42" applyFont="1" applyFill="1" applyBorder="1" applyAlignment="1">
      <alignment horizontal="justify" vertical="top"/>
    </xf>
    <xf numFmtId="0" fontId="6" fillId="36" borderId="10" xfId="0" applyNumberFormat="1" applyFont="1" applyFill="1" applyBorder="1" applyAlignment="1" quotePrefix="1">
      <alignment vertical="top"/>
    </xf>
    <xf numFmtId="43" fontId="6" fillId="36" borderId="13" xfId="42" applyNumberFormat="1" applyFont="1" applyFill="1" applyBorder="1" applyAlignment="1">
      <alignment horizontal="right" vertical="top" wrapText="1"/>
    </xf>
    <xf numFmtId="0" fontId="41" fillId="36" borderId="0" xfId="0" applyFont="1" applyFill="1" applyBorder="1" applyAlignment="1">
      <alignment horizontal="center" vertical="top"/>
    </xf>
    <xf numFmtId="39" fontId="5" fillId="36" borderId="12" xfId="0" applyNumberFormat="1" applyFont="1" applyFill="1" applyBorder="1" applyAlignment="1">
      <alignment vertical="center" readingOrder="1"/>
    </xf>
    <xf numFmtId="39" fontId="4" fillId="0" borderId="0" xfId="0" applyNumberFormat="1" applyFont="1" applyAlignment="1">
      <alignment horizontal="center" vertical="center"/>
    </xf>
    <xf numFmtId="39" fontId="2" fillId="36" borderId="0" xfId="0" applyNumberFormat="1" applyFont="1" applyFill="1" applyAlignment="1">
      <alignment vertical="top"/>
    </xf>
    <xf numFmtId="0" fontId="13" fillId="0" borderId="0" xfId="0" applyFont="1" applyBorder="1" applyAlignment="1">
      <alignment horizontal="center" vertical="center"/>
    </xf>
    <xf numFmtId="39" fontId="5" fillId="36" borderId="21" xfId="42" applyNumberFormat="1" applyFont="1" applyFill="1" applyBorder="1" applyAlignment="1">
      <alignment horizontal="right" vertical="center" wrapText="1"/>
    </xf>
    <xf numFmtId="39" fontId="19" fillId="36" borderId="12" xfId="42" applyNumberFormat="1" applyFont="1" applyFill="1" applyBorder="1" applyAlignment="1">
      <alignment horizontal="right" vertical="center" wrapText="1"/>
    </xf>
    <xf numFmtId="0" fontId="42" fillId="0" borderId="0" xfId="0" applyFont="1" applyAlignment="1">
      <alignment vertical="top"/>
    </xf>
    <xf numFmtId="43" fontId="6" fillId="36" borderId="12" xfId="42" applyFont="1" applyFill="1" applyBorder="1" applyAlignment="1">
      <alignment horizontal="right" vertical="center"/>
    </xf>
    <xf numFmtId="0" fontId="5" fillId="36" borderId="0" xfId="0" applyFont="1" applyFill="1" applyBorder="1" applyAlignment="1">
      <alignment horizontal="center" vertical="center" wrapText="1"/>
    </xf>
    <xf numFmtId="0" fontId="5" fillId="36" borderId="0" xfId="0" applyNumberFormat="1" applyFont="1" applyFill="1" applyBorder="1" applyAlignment="1">
      <alignment horizontal="left" vertical="center"/>
    </xf>
    <xf numFmtId="0" fontId="5" fillId="36" borderId="0" xfId="0" applyNumberFormat="1" applyFont="1" applyFill="1" applyBorder="1" applyAlignment="1" quotePrefix="1">
      <alignment horizontal="left" vertical="center"/>
    </xf>
    <xf numFmtId="43" fontId="5" fillId="36" borderId="0" xfId="42" applyNumberFormat="1" applyFont="1" applyFill="1" applyBorder="1" applyAlignment="1">
      <alignment horizontal="right" vertical="center" wrapText="1"/>
    </xf>
    <xf numFmtId="43" fontId="5" fillId="36" borderId="0" xfId="42" applyFont="1" applyFill="1" applyBorder="1" applyAlignment="1">
      <alignment horizontal="justify" vertical="center"/>
    </xf>
    <xf numFmtId="0" fontId="44" fillId="0" borderId="0" xfId="61" applyNumberFormat="1" applyFont="1" applyFill="1" applyBorder="1" applyAlignment="1" applyProtection="1">
      <alignment horizontal="center" vertical="center"/>
      <protection/>
    </xf>
    <xf numFmtId="0" fontId="45" fillId="0" borderId="0" xfId="61" applyNumberFormat="1" applyFont="1" applyFill="1" applyBorder="1" applyAlignment="1" applyProtection="1">
      <alignment horizontal="center" vertical="center"/>
      <protection/>
    </xf>
    <xf numFmtId="0" fontId="44" fillId="0" borderId="0" xfId="61" applyNumberFormat="1" applyFont="1" applyFill="1" applyBorder="1" applyAlignment="1" applyProtection="1">
      <alignment vertical="top"/>
      <protection/>
    </xf>
    <xf numFmtId="0" fontId="47" fillId="0" borderId="0" xfId="61" applyNumberFormat="1" applyFont="1" applyFill="1" applyBorder="1" applyAlignment="1" applyProtection="1">
      <alignment horizontal="left" vertical="top"/>
      <protection/>
    </xf>
    <xf numFmtId="0" fontId="44" fillId="0" borderId="0" xfId="61" applyNumberFormat="1" applyFont="1" applyFill="1" applyBorder="1" applyAlignment="1" applyProtection="1">
      <alignment horizontal="justify" vertical="top" wrapText="1"/>
      <protection/>
    </xf>
    <xf numFmtId="0" fontId="44" fillId="0" borderId="0" xfId="61" applyNumberFormat="1" applyFont="1" applyFill="1" applyBorder="1" applyAlignment="1" applyProtection="1">
      <alignment horizontal="center" vertical="top" wrapText="1"/>
      <protection/>
    </xf>
    <xf numFmtId="0" fontId="44" fillId="0" borderId="0" xfId="61" applyNumberFormat="1" applyFont="1" applyFill="1" applyBorder="1" applyAlignment="1" applyProtection="1">
      <alignment horizontal="right" vertical="top"/>
      <protection/>
    </xf>
    <xf numFmtId="39" fontId="44" fillId="0" borderId="0" xfId="61" applyNumberFormat="1" applyFont="1" applyFill="1" applyBorder="1" applyAlignment="1" applyProtection="1">
      <alignment vertical="top"/>
      <protection/>
    </xf>
    <xf numFmtId="39" fontId="44" fillId="0" borderId="0" xfId="47" applyNumberFormat="1" applyFont="1" applyFill="1" applyBorder="1" applyAlignment="1" applyProtection="1">
      <alignment horizontal="right" vertical="top" wrapText="1"/>
      <protection/>
    </xf>
    <xf numFmtId="0" fontId="44" fillId="0" borderId="0" xfId="61" applyNumberFormat="1" applyFont="1" applyFill="1" applyBorder="1" applyAlignment="1" applyProtection="1">
      <alignment horizontal="center" vertical="top"/>
      <protection/>
    </xf>
    <xf numFmtId="0" fontId="44" fillId="0" borderId="0" xfId="61" applyNumberFormat="1" applyFont="1" applyFill="1" applyBorder="1" applyAlignment="1" applyProtection="1">
      <alignment horizontal="left" vertical="top" wrapText="1"/>
      <protection/>
    </xf>
    <xf numFmtId="39" fontId="44" fillId="0" borderId="0" xfId="47" applyNumberFormat="1" applyFont="1" applyFill="1" applyBorder="1" applyAlignment="1" applyProtection="1">
      <alignment horizontal="justify" vertical="top" wrapText="1"/>
      <protection/>
    </xf>
    <xf numFmtId="0" fontId="43" fillId="0" borderId="0" xfId="61" applyNumberFormat="1" applyFont="1" applyFill="1" applyBorder="1" applyAlignment="1" applyProtection="1">
      <alignment/>
      <protection/>
    </xf>
    <xf numFmtId="0" fontId="45" fillId="0" borderId="0" xfId="61" applyNumberFormat="1" applyFont="1" applyFill="1" applyBorder="1" applyAlignment="1" applyProtection="1">
      <alignment vertical="center"/>
      <protection/>
    </xf>
    <xf numFmtId="0" fontId="43" fillId="0" borderId="0" xfId="61" applyNumberFormat="1" applyFont="1" applyFill="1" applyBorder="1" applyAlignment="1" applyProtection="1">
      <alignment vertical="center"/>
      <protection/>
    </xf>
    <xf numFmtId="0" fontId="44" fillId="0" borderId="0" xfId="61" applyNumberFormat="1" applyFont="1" applyFill="1" applyBorder="1" applyAlignment="1" applyProtection="1">
      <alignment vertical="center"/>
      <protection/>
    </xf>
    <xf numFmtId="0" fontId="44" fillId="0" borderId="0" xfId="61" applyNumberFormat="1" applyFont="1" applyFill="1" applyBorder="1" applyAlignment="1" applyProtection="1">
      <alignment horizontal="right" vertical="center"/>
      <protection/>
    </xf>
    <xf numFmtId="39" fontId="44" fillId="0" borderId="0" xfId="47" applyNumberFormat="1" applyFont="1" applyFill="1" applyBorder="1" applyAlignment="1" applyProtection="1">
      <alignment vertical="top" wrapText="1"/>
      <protection/>
    </xf>
    <xf numFmtId="39" fontId="44" fillId="0" borderId="0" xfId="47" applyNumberFormat="1" applyFont="1" applyFill="1" applyBorder="1" applyAlignment="1" applyProtection="1">
      <alignment vertical="center" wrapText="1"/>
      <protection/>
    </xf>
    <xf numFmtId="0" fontId="44" fillId="0" borderId="0" xfId="61" applyNumberFormat="1" applyFont="1" applyFill="1" applyBorder="1" applyAlignment="1" applyProtection="1">
      <alignment horizontal="center" vertical="center" wrapText="1"/>
      <protection/>
    </xf>
    <xf numFmtId="0" fontId="44" fillId="0" borderId="0" xfId="61" applyNumberFormat="1" applyFont="1" applyFill="1" applyBorder="1" applyAlignment="1" applyProtection="1">
      <alignment horizontal="justify" vertical="center" wrapText="1"/>
      <protection/>
    </xf>
    <xf numFmtId="39" fontId="44" fillId="0" borderId="0" xfId="47" applyNumberFormat="1" applyFont="1" applyFill="1" applyBorder="1" applyAlignment="1" applyProtection="1">
      <alignment horizontal="justify" vertical="center" wrapText="1"/>
      <protection/>
    </xf>
    <xf numFmtId="0" fontId="44" fillId="0" borderId="0" xfId="61" applyNumberFormat="1" applyFont="1" applyFill="1" applyBorder="1" applyAlignment="1" applyProtection="1">
      <alignment horizontal="left" vertical="center" wrapText="1"/>
      <protection/>
    </xf>
    <xf numFmtId="39" fontId="44" fillId="0" borderId="0" xfId="61" applyNumberFormat="1" applyFont="1" applyFill="1" applyBorder="1" applyAlignment="1" applyProtection="1">
      <alignment horizontal="justify" vertical="center" wrapText="1"/>
      <protection/>
    </xf>
    <xf numFmtId="39" fontId="44" fillId="0" borderId="0" xfId="61" applyNumberFormat="1" applyFont="1" applyFill="1" applyBorder="1" applyAlignment="1" applyProtection="1">
      <alignment horizontal="right" vertical="center" wrapText="1"/>
      <protection/>
    </xf>
    <xf numFmtId="0" fontId="44" fillId="0" borderId="18" xfId="61" applyNumberFormat="1" applyFont="1" applyFill="1" applyBorder="1" applyAlignment="1" applyProtection="1">
      <alignment horizontal="right" vertical="center"/>
      <protection/>
    </xf>
    <xf numFmtId="39" fontId="44" fillId="0" borderId="18" xfId="47" applyNumberFormat="1" applyFont="1" applyFill="1" applyBorder="1" applyAlignment="1" applyProtection="1">
      <alignment vertical="center" wrapText="1"/>
      <protection/>
    </xf>
    <xf numFmtId="0" fontId="15" fillId="36" borderId="12" xfId="0" applyFont="1" applyFill="1" applyBorder="1" applyAlignment="1">
      <alignment horizontal="center" vertical="center" wrapText="1" readingOrder="1"/>
    </xf>
    <xf numFmtId="0" fontId="35" fillId="36" borderId="0" xfId="0" applyFont="1" applyFill="1" applyAlignment="1">
      <alignment horizontal="center" vertical="center"/>
    </xf>
    <xf numFmtId="0" fontId="15" fillId="36" borderId="19" xfId="0" applyFont="1" applyFill="1" applyBorder="1" applyAlignment="1">
      <alignment horizontal="center" vertical="center" wrapText="1" readingOrder="1"/>
    </xf>
    <xf numFmtId="0" fontId="15" fillId="36" borderId="20" xfId="0" applyFont="1" applyFill="1" applyBorder="1" applyAlignment="1">
      <alignment horizontal="center" vertical="center" wrapText="1" readingOrder="1"/>
    </xf>
    <xf numFmtId="0" fontId="19" fillId="36" borderId="13" xfId="0" applyFont="1" applyFill="1" applyBorder="1" applyAlignment="1">
      <alignment horizontal="center" vertical="center" wrapText="1" readingOrder="1"/>
    </xf>
    <xf numFmtId="0" fontId="28" fillId="36" borderId="0" xfId="0" applyFont="1" applyFill="1" applyBorder="1" applyAlignment="1">
      <alignment vertical="top"/>
    </xf>
    <xf numFmtId="0" fontId="9" fillId="36" borderId="12" xfId="0" applyFont="1" applyFill="1" applyBorder="1" applyAlignment="1">
      <alignment horizontal="center" vertical="center"/>
    </xf>
    <xf numFmtId="0" fontId="9" fillId="36" borderId="13" xfId="0" applyFont="1" applyFill="1" applyBorder="1" applyAlignment="1">
      <alignment horizontal="center" vertical="center"/>
    </xf>
    <xf numFmtId="0" fontId="9" fillId="36" borderId="13" xfId="0" applyFont="1" applyFill="1" applyBorder="1" applyAlignment="1">
      <alignment vertical="top"/>
    </xf>
    <xf numFmtId="0" fontId="9" fillId="36" borderId="12" xfId="0" applyFont="1" applyFill="1" applyBorder="1" applyAlignment="1">
      <alignment vertical="top"/>
    </xf>
    <xf numFmtId="39" fontId="9" fillId="36" borderId="12" xfId="0" applyNumberFormat="1" applyFont="1" applyFill="1" applyBorder="1" applyAlignment="1">
      <alignment vertical="top"/>
    </xf>
    <xf numFmtId="39" fontId="9" fillId="36" borderId="12" xfId="0" applyNumberFormat="1" applyFont="1" applyFill="1" applyBorder="1" applyAlignment="1">
      <alignment horizontal="right" vertical="center" wrapText="1" readingOrder="1"/>
    </xf>
    <xf numFmtId="0" fontId="9" fillId="36" borderId="12" xfId="0" applyFont="1" applyFill="1" applyBorder="1" applyAlignment="1">
      <alignment horizontal="center" vertical="center" wrapText="1" readingOrder="1"/>
    </xf>
    <xf numFmtId="180" fontId="9" fillId="36" borderId="13" xfId="42" applyNumberFormat="1" applyFont="1" applyFill="1" applyBorder="1" applyAlignment="1">
      <alignment horizontal="right" vertical="center" wrapText="1" readingOrder="1"/>
    </xf>
    <xf numFmtId="39" fontId="9" fillId="36" borderId="12" xfId="42" applyNumberFormat="1" applyFont="1" applyFill="1" applyBorder="1" applyAlignment="1">
      <alignment horizontal="right" vertical="center" readingOrder="1"/>
    </xf>
    <xf numFmtId="39" fontId="9" fillId="36" borderId="12" xfId="42" applyNumberFormat="1" applyFont="1" applyFill="1" applyBorder="1" applyAlignment="1">
      <alignment horizontal="right" vertical="center" wrapText="1" readingOrder="1"/>
    </xf>
    <xf numFmtId="39" fontId="9" fillId="36" borderId="10" xfId="0" applyNumberFormat="1" applyFont="1" applyFill="1" applyBorder="1" applyAlignment="1">
      <alignment vertical="center"/>
    </xf>
    <xf numFmtId="39" fontId="9" fillId="36" borderId="12" xfId="0" applyNumberFormat="1" applyFont="1" applyFill="1" applyBorder="1" applyAlignment="1">
      <alignment vertical="center"/>
    </xf>
    <xf numFmtId="180" fontId="9" fillId="36" borderId="10" xfId="0" applyNumberFormat="1" applyFont="1" applyFill="1" applyBorder="1" applyAlignment="1">
      <alignment vertical="center"/>
    </xf>
    <xf numFmtId="0" fontId="9" fillId="0" borderId="12" xfId="0" applyFont="1" applyBorder="1" applyAlignment="1">
      <alignment horizontal="center" vertical="center"/>
    </xf>
    <xf numFmtId="39" fontId="9" fillId="36" borderId="12" xfId="0" applyNumberFormat="1" applyFont="1" applyFill="1" applyBorder="1" applyAlignment="1">
      <alignment vertical="top" wrapText="1"/>
    </xf>
    <xf numFmtId="0" fontId="6" fillId="36" borderId="10" xfId="0" applyFont="1" applyFill="1" applyBorder="1" applyAlignment="1" quotePrefix="1">
      <alignment horizontal="left" vertical="center"/>
    </xf>
    <xf numFmtId="0" fontId="6" fillId="36" borderId="10" xfId="0" applyNumberFormat="1" applyFont="1" applyFill="1" applyBorder="1" applyAlignment="1" quotePrefix="1">
      <alignment vertical="center"/>
    </xf>
    <xf numFmtId="39" fontId="6" fillId="36" borderId="12" xfId="42" applyNumberFormat="1" applyFont="1" applyFill="1" applyBorder="1" applyAlignment="1">
      <alignment horizontal="right" vertical="center"/>
    </xf>
    <xf numFmtId="39" fontId="0" fillId="0" borderId="12" xfId="0" applyNumberFormat="1" applyBorder="1" applyAlignment="1">
      <alignment vertical="center"/>
    </xf>
    <xf numFmtId="39" fontId="4" fillId="0" borderId="0" xfId="0" applyNumberFormat="1" applyFont="1" applyAlignment="1">
      <alignment vertical="center"/>
    </xf>
    <xf numFmtId="39" fontId="4" fillId="0" borderId="0" xfId="0" applyNumberFormat="1" applyFont="1" applyBorder="1" applyAlignment="1">
      <alignment vertical="center"/>
    </xf>
    <xf numFmtId="39" fontId="4" fillId="0" borderId="18" xfId="0" applyNumberFormat="1" applyFont="1" applyBorder="1" applyAlignment="1">
      <alignment vertical="center"/>
    </xf>
    <xf numFmtId="43" fontId="4" fillId="0" borderId="0" xfId="42" applyFont="1" applyAlignment="1">
      <alignment vertical="center"/>
    </xf>
    <xf numFmtId="9" fontId="28" fillId="36" borderId="0" xfId="0" applyNumberFormat="1" applyFont="1" applyFill="1" applyBorder="1" applyAlignment="1">
      <alignment horizontal="justify" vertical="top"/>
    </xf>
    <xf numFmtId="39" fontId="8" fillId="36" borderId="0" xfId="0" applyNumberFormat="1" applyFont="1" applyFill="1" applyBorder="1" applyAlignment="1">
      <alignment horizontal="justify" vertical="top" wrapText="1"/>
    </xf>
    <xf numFmtId="0" fontId="44" fillId="0" borderId="0" xfId="61" applyNumberFormat="1" applyFont="1" applyFill="1" applyBorder="1" applyAlignment="1" applyProtection="1">
      <alignment horizontal="left" vertical="center" indent="17"/>
      <protection/>
    </xf>
    <xf numFmtId="41" fontId="43" fillId="0" borderId="0" xfId="44" applyFont="1" applyFill="1" applyBorder="1" applyAlignment="1" applyProtection="1">
      <alignment horizontal="left" vertical="center" indent="17"/>
      <protection/>
    </xf>
    <xf numFmtId="41" fontId="44" fillId="0" borderId="0" xfId="44" applyFont="1" applyFill="1" applyBorder="1" applyAlignment="1" applyProtection="1">
      <alignment horizontal="left" vertical="center" indent="17"/>
      <protection/>
    </xf>
    <xf numFmtId="0" fontId="44" fillId="0" borderId="0" xfId="61" applyNumberFormat="1" applyFont="1" applyFill="1" applyBorder="1" applyAlignment="1" applyProtection="1">
      <alignment horizontal="left" vertical="center" indent="7"/>
      <protection/>
    </xf>
    <xf numFmtId="39" fontId="0" fillId="41" borderId="0" xfId="0" applyNumberFormat="1" applyFill="1" applyAlignment="1">
      <alignment vertical="center"/>
    </xf>
    <xf numFmtId="39" fontId="0" fillId="37" borderId="0" xfId="0" applyNumberFormat="1" applyFill="1" applyAlignment="1">
      <alignment vertical="center"/>
    </xf>
    <xf numFmtId="0" fontId="49" fillId="18" borderId="12" xfId="0" applyFont="1" applyFill="1" applyBorder="1" applyAlignment="1">
      <alignment horizontal="center" vertical="center" wrapText="1"/>
    </xf>
    <xf numFmtId="39" fontId="13" fillId="39" borderId="12" xfId="0" applyNumberFormat="1" applyFont="1" applyFill="1" applyBorder="1" applyAlignment="1">
      <alignment horizontal="center" vertical="center"/>
    </xf>
    <xf numFmtId="39" fontId="13" fillId="42" borderId="12" xfId="0" applyNumberFormat="1" applyFont="1" applyFill="1" applyBorder="1" applyAlignment="1">
      <alignment horizontal="center" vertical="center"/>
    </xf>
    <xf numFmtId="39" fontId="13" fillId="0" borderId="12" xfId="0" applyNumberFormat="1" applyFont="1" applyBorder="1" applyAlignment="1">
      <alignment horizontal="center" vertical="center"/>
    </xf>
    <xf numFmtId="39" fontId="0" fillId="39" borderId="12" xfId="0" applyNumberFormat="1" applyFill="1" applyBorder="1" applyAlignment="1">
      <alignment vertical="center"/>
    </xf>
    <xf numFmtId="39" fontId="13" fillId="39" borderId="12" xfId="0" applyNumberFormat="1" applyFont="1" applyFill="1" applyBorder="1" applyAlignment="1">
      <alignment vertical="center"/>
    </xf>
    <xf numFmtId="39" fontId="13" fillId="43" borderId="12" xfId="0" applyNumberFormat="1" applyFont="1" applyFill="1" applyBorder="1" applyAlignment="1">
      <alignment horizontal="center" vertical="center"/>
    </xf>
    <xf numFmtId="39" fontId="0" fillId="43" borderId="12" xfId="0" applyNumberFormat="1" applyFill="1" applyBorder="1" applyAlignment="1">
      <alignment vertical="center"/>
    </xf>
    <xf numFmtId="39" fontId="0" fillId="42" borderId="12" xfId="0" applyNumberFormat="1" applyFill="1" applyBorder="1" applyAlignment="1">
      <alignment vertical="center"/>
    </xf>
    <xf numFmtId="39" fontId="3" fillId="44" borderId="12" xfId="0" applyNumberFormat="1" applyFont="1" applyFill="1" applyBorder="1" applyAlignment="1">
      <alignment horizontal="center" vertical="center"/>
    </xf>
    <xf numFmtId="39" fontId="0" fillId="44" borderId="12" xfId="0" applyNumberFormat="1" applyFill="1" applyBorder="1" applyAlignment="1">
      <alignment vertical="center"/>
    </xf>
    <xf numFmtId="39" fontId="13" fillId="44" borderId="12" xfId="0" applyNumberFormat="1" applyFont="1" applyFill="1" applyBorder="1" applyAlignment="1">
      <alignment horizontal="center" vertical="center"/>
    </xf>
    <xf numFmtId="39" fontId="49" fillId="41" borderId="12" xfId="0" applyNumberFormat="1" applyFont="1" applyFill="1" applyBorder="1" applyAlignment="1">
      <alignment horizontal="right" vertical="center"/>
    </xf>
    <xf numFmtId="43" fontId="49" fillId="41" borderId="12" xfId="0" applyNumberFormat="1" applyFont="1" applyFill="1" applyBorder="1" applyAlignment="1">
      <alignment horizontal="center" vertical="center" wrapText="1"/>
    </xf>
    <xf numFmtId="39" fontId="13" fillId="44" borderId="12" xfId="0" applyNumberFormat="1" applyFont="1" applyFill="1" applyBorder="1" applyAlignment="1">
      <alignment vertical="center"/>
    </xf>
    <xf numFmtId="0" fontId="13" fillId="44" borderId="12" xfId="0" applyFont="1" applyFill="1" applyBorder="1" applyAlignment="1">
      <alignment horizontal="center" vertical="center" wrapText="1"/>
    </xf>
    <xf numFmtId="39" fontId="13" fillId="44" borderId="12" xfId="0" applyNumberFormat="1" applyFont="1" applyFill="1" applyBorder="1" applyAlignment="1">
      <alignment horizontal="right" vertical="center"/>
    </xf>
    <xf numFmtId="0" fontId="0" fillId="42" borderId="0" xfId="0" applyFill="1" applyAlignment="1">
      <alignment vertical="top"/>
    </xf>
    <xf numFmtId="39" fontId="55" fillId="36" borderId="12" xfId="46" applyNumberFormat="1" applyFont="1" applyFill="1" applyBorder="1" applyAlignment="1">
      <alignment vertical="center"/>
    </xf>
    <xf numFmtId="0" fontId="52" fillId="36" borderId="12" xfId="0" applyFont="1" applyFill="1" applyBorder="1" applyAlignment="1">
      <alignment horizontal="justify" vertical="center" wrapText="1"/>
    </xf>
    <xf numFmtId="0" fontId="54" fillId="36" borderId="11" xfId="0" applyFont="1" applyFill="1" applyBorder="1" applyAlignment="1">
      <alignment horizontal="justify" vertical="center"/>
    </xf>
    <xf numFmtId="0" fontId="54" fillId="36" borderId="12" xfId="0" applyFont="1" applyFill="1" applyBorder="1" applyAlignment="1">
      <alignment horizontal="center" vertical="center" wrapText="1"/>
    </xf>
    <xf numFmtId="0" fontId="54" fillId="36" borderId="12" xfId="0" applyFont="1" applyFill="1" applyBorder="1" applyAlignment="1">
      <alignment horizontal="justify" vertical="center" wrapText="1"/>
    </xf>
    <xf numFmtId="39" fontId="54" fillId="36" borderId="12" xfId="0" applyNumberFormat="1" applyFont="1" applyFill="1" applyBorder="1" applyAlignment="1">
      <alignment horizontal="right" vertical="center" wrapText="1"/>
    </xf>
    <xf numFmtId="0" fontId="54" fillId="36" borderId="11" xfId="0" applyFont="1" applyFill="1" applyBorder="1" applyAlignment="1">
      <alignment vertical="center" wrapText="1"/>
    </xf>
    <xf numFmtId="0" fontId="52" fillId="36" borderId="12" xfId="0" applyFont="1" applyFill="1" applyBorder="1" applyAlignment="1">
      <alignment horizontal="justify" vertical="top" wrapText="1"/>
    </xf>
    <xf numFmtId="0" fontId="54" fillId="36" borderId="12" xfId="0" applyFont="1" applyFill="1" applyBorder="1" applyAlignment="1">
      <alignment horizontal="justify" vertical="top" wrapText="1"/>
    </xf>
    <xf numFmtId="0" fontId="5" fillId="36" borderId="0" xfId="0" applyFont="1" applyFill="1" applyAlignment="1">
      <alignment horizontal="left" vertical="top" wrapText="1"/>
    </xf>
    <xf numFmtId="43" fontId="4" fillId="36" borderId="0" xfId="42" applyFont="1" applyFill="1" applyBorder="1" applyAlignment="1">
      <alignment vertical="top"/>
    </xf>
    <xf numFmtId="43" fontId="4" fillId="36" borderId="0" xfId="0" applyNumberFormat="1" applyFont="1" applyFill="1" applyBorder="1" applyAlignment="1">
      <alignment vertical="top"/>
    </xf>
    <xf numFmtId="0" fontId="4" fillId="38" borderId="0" xfId="0" applyFont="1" applyFill="1" applyAlignment="1">
      <alignment horizontal="right" vertical="top"/>
    </xf>
    <xf numFmtId="0" fontId="4" fillId="38" borderId="0" xfId="0" applyFont="1" applyFill="1" applyBorder="1" applyAlignment="1">
      <alignment horizontal="right" vertical="top"/>
    </xf>
    <xf numFmtId="0" fontId="4" fillId="38" borderId="14" xfId="0" applyFont="1" applyFill="1" applyBorder="1" applyAlignment="1">
      <alignment horizontal="right" vertical="top"/>
    </xf>
    <xf numFmtId="43" fontId="4" fillId="38" borderId="0" xfId="42" applyFont="1" applyFill="1" applyAlignment="1">
      <alignment vertical="top"/>
    </xf>
    <xf numFmtId="0" fontId="4" fillId="36" borderId="0" xfId="0" applyFont="1" applyFill="1" applyAlignment="1">
      <alignment vertical="top"/>
    </xf>
    <xf numFmtId="0" fontId="2" fillId="38" borderId="0" xfId="0" applyFont="1" applyFill="1" applyAlignment="1">
      <alignment vertical="top"/>
    </xf>
    <xf numFmtId="0" fontId="4" fillId="38" borderId="0" xfId="0" applyFont="1" applyFill="1" applyAlignment="1">
      <alignment vertical="top"/>
    </xf>
    <xf numFmtId="0" fontId="4" fillId="36" borderId="0" xfId="0" applyFont="1" applyFill="1" applyBorder="1" applyAlignment="1">
      <alignment horizontal="justify" vertical="top"/>
    </xf>
    <xf numFmtId="9" fontId="4" fillId="36" borderId="0" xfId="0" applyNumberFormat="1" applyFont="1" applyFill="1" applyBorder="1" applyAlignment="1">
      <alignment horizontal="center" vertical="center"/>
    </xf>
    <xf numFmtId="0" fontId="54" fillId="36" borderId="0" xfId="0" applyFont="1" applyFill="1" applyAlignment="1">
      <alignment horizontal="left" vertical="top" wrapText="1"/>
    </xf>
    <xf numFmtId="0" fontId="54" fillId="36" borderId="0" xfId="0" applyFont="1" applyFill="1" applyAlignment="1">
      <alignment vertical="top"/>
    </xf>
    <xf numFmtId="0" fontId="54" fillId="36" borderId="0" xfId="0" applyFont="1" applyFill="1" applyAlignment="1">
      <alignment vertical="top"/>
    </xf>
    <xf numFmtId="0" fontId="54" fillId="36" borderId="0" xfId="0" applyFont="1" applyFill="1" applyBorder="1" applyAlignment="1">
      <alignment horizontal="center" vertical="top"/>
    </xf>
    <xf numFmtId="0" fontId="54" fillId="36" borderId="0" xfId="0" applyFont="1" applyFill="1" applyBorder="1" applyAlignment="1">
      <alignment vertical="top"/>
    </xf>
    <xf numFmtId="0" fontId="54" fillId="36" borderId="0" xfId="0" applyFont="1" applyFill="1" applyBorder="1" applyAlignment="1">
      <alignment vertical="top"/>
    </xf>
    <xf numFmtId="0" fontId="54" fillId="36" borderId="12" xfId="0" applyFont="1" applyFill="1" applyBorder="1" applyAlignment="1">
      <alignment horizontal="center" vertical="center" wrapText="1" readingOrder="1"/>
    </xf>
    <xf numFmtId="0" fontId="54" fillId="36" borderId="12" xfId="0" applyFont="1" applyFill="1" applyBorder="1" applyAlignment="1">
      <alignment horizontal="center" vertical="center"/>
    </xf>
    <xf numFmtId="0" fontId="54" fillId="36" borderId="16" xfId="0" applyFont="1" applyFill="1" applyBorder="1" applyAlignment="1">
      <alignment horizontal="center" vertical="center"/>
    </xf>
    <xf numFmtId="0" fontId="54" fillId="36" borderId="16" xfId="0" applyFont="1" applyFill="1" applyBorder="1" applyAlignment="1">
      <alignment horizontal="justify" vertical="center" wrapText="1"/>
    </xf>
    <xf numFmtId="39" fontId="54" fillId="36" borderId="16" xfId="0" applyNumberFormat="1" applyFont="1" applyFill="1" applyBorder="1" applyAlignment="1">
      <alignment horizontal="right" vertical="center" wrapText="1"/>
    </xf>
    <xf numFmtId="0" fontId="54" fillId="36" borderId="0" xfId="0" applyFont="1" applyFill="1" applyBorder="1" applyAlignment="1">
      <alignment horizontal="center" vertical="center"/>
    </xf>
    <xf numFmtId="0" fontId="54" fillId="36" borderId="0" xfId="0" applyFont="1" applyFill="1" applyBorder="1" applyAlignment="1">
      <alignment horizontal="justify" vertical="center" wrapText="1"/>
    </xf>
    <xf numFmtId="39" fontId="54" fillId="36" borderId="0" xfId="0" applyNumberFormat="1" applyFont="1" applyFill="1" applyBorder="1" applyAlignment="1">
      <alignment horizontal="right" vertical="center" wrapText="1"/>
    </xf>
    <xf numFmtId="0" fontId="54" fillId="36" borderId="0" xfId="0" applyFont="1" applyFill="1" applyBorder="1" applyAlignment="1">
      <alignment horizontal="left" vertical="top"/>
    </xf>
    <xf numFmtId="0" fontId="54" fillId="36" borderId="12" xfId="0" applyFont="1" applyFill="1" applyBorder="1" applyAlignment="1">
      <alignment horizontal="left" vertical="center" indent="2"/>
    </xf>
    <xf numFmtId="39" fontId="8" fillId="36" borderId="0" xfId="0" applyNumberFormat="1" applyFont="1" applyFill="1" applyBorder="1" applyAlignment="1">
      <alignment vertical="top"/>
    </xf>
    <xf numFmtId="0" fontId="54" fillId="36" borderId="0" xfId="0" applyFont="1" applyFill="1" applyBorder="1" applyAlignment="1">
      <alignment horizontal="center" vertical="center" wrapText="1" readingOrder="1"/>
    </xf>
    <xf numFmtId="0" fontId="54" fillId="36" borderId="0" xfId="0" applyFont="1" applyFill="1" applyBorder="1" applyAlignment="1">
      <alignment horizontal="justify" vertical="center"/>
    </xf>
    <xf numFmtId="0" fontId="54" fillId="36" borderId="0" xfId="0" applyFont="1" applyFill="1" applyBorder="1" applyAlignment="1">
      <alignment horizontal="left" vertical="center" indent="2"/>
    </xf>
    <xf numFmtId="0" fontId="54" fillId="36" borderId="0" xfId="0" applyFont="1" applyFill="1" applyBorder="1" applyAlignment="1">
      <alignment horizontal="left" vertical="center" wrapText="1"/>
    </xf>
    <xf numFmtId="0" fontId="54" fillId="36" borderId="0" xfId="0" applyFont="1" applyFill="1" applyBorder="1" applyAlignment="1">
      <alignment vertical="center" wrapText="1"/>
    </xf>
    <xf numFmtId="0" fontId="28" fillId="36" borderId="14" xfId="0" applyFont="1" applyFill="1" applyBorder="1" applyAlignment="1">
      <alignment vertical="top"/>
    </xf>
    <xf numFmtId="0" fontId="28" fillId="36" borderId="14" xfId="0" applyFont="1" applyFill="1" applyBorder="1" applyAlignment="1">
      <alignment horizontal="justify" vertical="top"/>
    </xf>
    <xf numFmtId="0" fontId="28" fillId="36" borderId="14" xfId="0" applyFont="1" applyFill="1" applyBorder="1" applyAlignment="1">
      <alignment vertical="center"/>
    </xf>
    <xf numFmtId="0" fontId="28" fillId="36" borderId="0" xfId="0" applyFont="1" applyFill="1" applyBorder="1" applyAlignment="1">
      <alignment horizontal="justify" vertical="center"/>
    </xf>
    <xf numFmtId="43" fontId="28" fillId="36" borderId="0" xfId="42" applyFont="1" applyFill="1" applyBorder="1" applyAlignment="1">
      <alignment vertical="center"/>
    </xf>
    <xf numFmtId="39" fontId="28" fillId="36" borderId="0" xfId="42" applyNumberFormat="1" applyFont="1" applyFill="1" applyBorder="1" applyAlignment="1">
      <alignment vertical="center"/>
    </xf>
    <xf numFmtId="0" fontId="28" fillId="36" borderId="0" xfId="0" applyFont="1" applyFill="1" applyAlignment="1">
      <alignment vertical="center"/>
    </xf>
    <xf numFmtId="0" fontId="4" fillId="38" borderId="0" xfId="0" applyFont="1" applyFill="1" applyAlignment="1">
      <alignment vertical="center"/>
    </xf>
    <xf numFmtId="0" fontId="54" fillId="36" borderId="12" xfId="0" applyFont="1" applyFill="1" applyBorder="1" applyAlignment="1">
      <alignment horizontal="center" vertical="top"/>
    </xf>
    <xf numFmtId="0" fontId="54" fillId="36" borderId="12" xfId="0" applyFont="1" applyFill="1" applyBorder="1" applyAlignment="1">
      <alignment vertical="top"/>
    </xf>
    <xf numFmtId="0" fontId="54" fillId="36" borderId="12" xfId="0" applyFont="1" applyFill="1" applyBorder="1" applyAlignment="1">
      <alignment vertical="center"/>
    </xf>
    <xf numFmtId="0" fontId="53" fillId="36" borderId="12" xfId="0" applyFont="1" applyFill="1" applyBorder="1" applyAlignment="1">
      <alignment horizontal="center" vertical="center"/>
    </xf>
    <xf numFmtId="0" fontId="53" fillId="36" borderId="12" xfId="0" applyFont="1" applyFill="1" applyBorder="1" applyAlignment="1">
      <alignment vertical="center"/>
    </xf>
    <xf numFmtId="0" fontId="53" fillId="36" borderId="12" xfId="0" applyFont="1" applyFill="1" applyBorder="1" applyAlignment="1">
      <alignment horizontal="center" vertical="center" wrapText="1"/>
    </xf>
    <xf numFmtId="0" fontId="53" fillId="36" borderId="12" xfId="0" applyFont="1" applyFill="1" applyBorder="1" applyAlignment="1">
      <alignment horizontal="justify" vertical="center" wrapText="1"/>
    </xf>
    <xf numFmtId="39" fontId="53" fillId="36" borderId="12" xfId="0" applyNumberFormat="1" applyFont="1" applyFill="1" applyBorder="1" applyAlignment="1">
      <alignment horizontal="right" vertical="center" wrapText="1"/>
    </xf>
    <xf numFmtId="0" fontId="53" fillId="36" borderId="11" xfId="0" applyFont="1" applyFill="1" applyBorder="1" applyAlignment="1">
      <alignment vertical="center" wrapText="1"/>
    </xf>
    <xf numFmtId="0" fontId="50" fillId="36" borderId="0" xfId="0" applyFont="1" applyFill="1" applyAlignment="1">
      <alignment horizontal="left" vertical="top" wrapText="1"/>
    </xf>
    <xf numFmtId="0" fontId="54" fillId="36" borderId="16" xfId="0" applyFont="1" applyFill="1" applyBorder="1" applyAlignment="1">
      <alignment horizontal="justify" vertical="center"/>
    </xf>
    <xf numFmtId="0" fontId="51" fillId="36" borderId="12" xfId="0" applyFont="1" applyFill="1" applyBorder="1" applyAlignment="1">
      <alignment horizontal="center" vertical="center" wrapText="1"/>
    </xf>
    <xf numFmtId="0" fontId="51" fillId="36" borderId="12" xfId="0" applyFont="1" applyFill="1" applyBorder="1" applyAlignment="1">
      <alignment horizontal="left" vertical="center" wrapText="1"/>
    </xf>
    <xf numFmtId="39" fontId="56" fillId="36" borderId="12" xfId="0" applyNumberFormat="1" applyFont="1" applyFill="1" applyBorder="1" applyAlignment="1">
      <alignment horizontal="right" vertical="center" wrapText="1"/>
    </xf>
    <xf numFmtId="39" fontId="52" fillId="36" borderId="12" xfId="0" applyNumberFormat="1" applyFont="1" applyFill="1" applyBorder="1" applyAlignment="1">
      <alignment horizontal="right" vertical="center" wrapText="1"/>
    </xf>
    <xf numFmtId="0" fontId="54" fillId="36" borderId="20" xfId="0" applyFont="1" applyFill="1" applyBorder="1" applyAlignment="1">
      <alignment horizontal="justify" vertical="top" wrapText="1"/>
    </xf>
    <xf numFmtId="0" fontId="54" fillId="36" borderId="20" xfId="0" applyFont="1" applyFill="1" applyBorder="1" applyAlignment="1">
      <alignment horizontal="center" vertical="center" wrapText="1"/>
    </xf>
    <xf numFmtId="39" fontId="54" fillId="36" borderId="20" xfId="0" applyNumberFormat="1" applyFont="1" applyFill="1" applyBorder="1" applyAlignment="1">
      <alignment horizontal="right" vertical="center" wrapText="1"/>
    </xf>
    <xf numFmtId="0" fontId="54" fillId="36" borderId="23" xfId="0" applyFont="1" applyFill="1" applyBorder="1" applyAlignment="1">
      <alignment vertical="center" wrapText="1"/>
    </xf>
    <xf numFmtId="0" fontId="54" fillId="36" borderId="20" xfId="0" applyFont="1" applyFill="1" applyBorder="1" applyAlignment="1">
      <alignment horizontal="left" vertical="center" wrapText="1"/>
    </xf>
    <xf numFmtId="0" fontId="51" fillId="36" borderId="11" xfId="0" applyFont="1" applyFill="1" applyBorder="1" applyAlignment="1">
      <alignment vertical="center" wrapText="1"/>
    </xf>
    <xf numFmtId="0" fontId="4" fillId="36" borderId="0" xfId="0" applyFont="1" applyFill="1" applyBorder="1" applyAlignment="1">
      <alignment horizontal="center" vertical="center"/>
    </xf>
    <xf numFmtId="0" fontId="54" fillId="36" borderId="0" xfId="0" applyFont="1" applyFill="1" applyAlignment="1">
      <alignment horizontal="left" vertical="top"/>
    </xf>
    <xf numFmtId="0" fontId="50" fillId="36" borderId="0" xfId="0" applyFont="1" applyFill="1" applyBorder="1" applyAlignment="1">
      <alignment horizontal="center" vertical="center"/>
    </xf>
    <xf numFmtId="0" fontId="28" fillId="36" borderId="0" xfId="0" applyFont="1" applyFill="1" applyBorder="1" applyAlignment="1">
      <alignment horizontal="center" vertical="top"/>
    </xf>
    <xf numFmtId="0" fontId="4" fillId="36" borderId="0" xfId="0" applyFont="1" applyFill="1" applyBorder="1" applyAlignment="1">
      <alignment horizontal="center" vertical="center"/>
    </xf>
    <xf numFmtId="0" fontId="55" fillId="36" borderId="12" xfId="0" applyNumberFormat="1" applyFont="1" applyFill="1" applyBorder="1" applyAlignment="1" quotePrefix="1">
      <alignment horizontal="justify" vertical="top" wrapText="1"/>
    </xf>
    <xf numFmtId="0" fontId="52" fillId="36" borderId="12" xfId="0" applyFont="1" applyFill="1" applyBorder="1" applyAlignment="1">
      <alignment horizontal="center" vertical="center" wrapText="1"/>
    </xf>
    <xf numFmtId="0" fontId="59" fillId="36" borderId="12" xfId="0" applyFont="1" applyFill="1" applyBorder="1" applyAlignment="1">
      <alignment horizontal="center" vertical="center" wrapText="1"/>
    </xf>
    <xf numFmtId="39" fontId="59" fillId="36" borderId="12" xfId="0" applyNumberFormat="1" applyFont="1" applyFill="1" applyBorder="1" applyAlignment="1">
      <alignment horizontal="right" vertical="center" wrapText="1"/>
    </xf>
    <xf numFmtId="0" fontId="59" fillId="36" borderId="11" xfId="0" applyFont="1" applyFill="1" applyBorder="1" applyAlignment="1">
      <alignment horizontal="justify" vertical="center"/>
    </xf>
    <xf numFmtId="0" fontId="54" fillId="36" borderId="11" xfId="0" applyFont="1" applyFill="1" applyBorder="1" applyAlignment="1">
      <alignment horizontal="justify" vertical="top" wrapText="1"/>
    </xf>
    <xf numFmtId="0" fontId="52" fillId="36" borderId="11" xfId="0" applyFont="1" applyFill="1" applyBorder="1" applyAlignment="1">
      <alignment vertical="center" wrapText="1"/>
    </xf>
    <xf numFmtId="0" fontId="8" fillId="0" borderId="0" xfId="61" applyNumberFormat="1" applyFont="1" applyFill="1" applyBorder="1" applyAlignment="1" applyProtection="1">
      <alignment vertical="center" wrapText="1"/>
      <protection/>
    </xf>
    <xf numFmtId="0" fontId="51" fillId="36" borderId="20" xfId="0" applyFont="1" applyFill="1" applyBorder="1" applyAlignment="1">
      <alignment horizontal="center" vertical="center" wrapText="1"/>
    </xf>
    <xf numFmtId="0" fontId="51" fillId="36" borderId="20" xfId="0" applyFont="1" applyFill="1" applyBorder="1" applyAlignment="1">
      <alignment horizontal="left" vertical="center" wrapText="1"/>
    </xf>
    <xf numFmtId="0" fontId="54" fillId="36" borderId="23" xfId="0" applyFont="1" applyFill="1" applyBorder="1" applyAlignment="1">
      <alignment horizontal="justify" vertical="center"/>
    </xf>
    <xf numFmtId="0" fontId="51" fillId="36" borderId="23" xfId="0" applyFont="1" applyFill="1" applyBorder="1" applyAlignment="1">
      <alignment horizontal="center" vertical="center" wrapText="1"/>
    </xf>
    <xf numFmtId="0" fontId="51" fillId="36" borderId="0" xfId="0" applyFont="1" applyFill="1" applyBorder="1" applyAlignment="1">
      <alignment horizontal="center" vertical="center" wrapText="1"/>
    </xf>
    <xf numFmtId="0" fontId="52" fillId="36" borderId="19" xfId="0" applyFont="1" applyFill="1" applyBorder="1" applyAlignment="1">
      <alignment horizontal="center" vertical="center" wrapText="1" readingOrder="1"/>
    </xf>
    <xf numFmtId="0" fontId="52" fillId="36" borderId="12" xfId="0" applyFont="1" applyFill="1" applyBorder="1" applyAlignment="1">
      <alignment horizontal="center" vertical="center" wrapText="1" readingOrder="1"/>
    </xf>
    <xf numFmtId="0" fontId="28" fillId="36" borderId="0" xfId="0" applyFont="1" applyFill="1" applyBorder="1" applyAlignment="1">
      <alignment horizontal="center" vertical="top"/>
    </xf>
    <xf numFmtId="41" fontId="44" fillId="0" borderId="0" xfId="44" applyFont="1" applyFill="1" applyBorder="1" applyAlignment="1" applyProtection="1">
      <alignment horizontal="left" vertical="center" indent="17"/>
      <protection/>
    </xf>
    <xf numFmtId="0" fontId="4" fillId="36" borderId="0" xfId="0" applyFont="1" applyFill="1" applyAlignment="1">
      <alignment horizontal="center" vertical="center"/>
    </xf>
    <xf numFmtId="0" fontId="18" fillId="36" borderId="19" xfId="0" applyFont="1" applyFill="1" applyBorder="1" applyAlignment="1">
      <alignment horizontal="center" vertical="center" wrapText="1" readingOrder="1"/>
    </xf>
    <xf numFmtId="0" fontId="35" fillId="36" borderId="0" xfId="0" applyFont="1" applyFill="1" applyAlignment="1">
      <alignment horizontal="center" vertical="center"/>
    </xf>
    <xf numFmtId="0" fontId="6" fillId="36" borderId="10" xfId="0" applyFont="1" applyFill="1" applyBorder="1" applyAlignment="1" quotePrefix="1">
      <alignment horizontal="left" vertical="center"/>
    </xf>
    <xf numFmtId="0" fontId="6" fillId="36" borderId="11" xfId="0" applyFont="1" applyFill="1" applyBorder="1" applyAlignment="1" quotePrefix="1">
      <alignment horizontal="left" vertical="center"/>
    </xf>
    <xf numFmtId="0" fontId="19" fillId="36" borderId="13" xfId="0" applyFont="1" applyFill="1" applyBorder="1" applyAlignment="1">
      <alignment horizontal="center" vertical="center" wrapText="1" readingOrder="1"/>
    </xf>
    <xf numFmtId="0" fontId="6" fillId="36" borderId="16" xfId="0" applyFont="1" applyFill="1" applyBorder="1" applyAlignment="1" quotePrefix="1">
      <alignment horizontal="left" vertical="center"/>
    </xf>
    <xf numFmtId="0" fontId="6" fillId="36" borderId="17" xfId="0" applyFont="1" applyFill="1" applyBorder="1" applyAlignment="1" quotePrefix="1">
      <alignment horizontal="left" vertical="center"/>
    </xf>
    <xf numFmtId="0" fontId="6" fillId="36" borderId="10" xfId="0" applyFont="1" applyFill="1" applyBorder="1" applyAlignment="1">
      <alignment horizontal="left" vertical="center"/>
    </xf>
    <xf numFmtId="0" fontId="15" fillId="36" borderId="12" xfId="0" applyFont="1" applyFill="1" applyBorder="1" applyAlignment="1">
      <alignment horizontal="center" vertical="center" wrapText="1" readingOrder="1"/>
    </xf>
    <xf numFmtId="0" fontId="19" fillId="36" borderId="10" xfId="0" applyFont="1" applyFill="1" applyBorder="1" applyAlignment="1">
      <alignment horizontal="left" vertical="center" wrapText="1" readingOrder="1"/>
    </xf>
    <xf numFmtId="0" fontId="19" fillId="36" borderId="11" xfId="0" applyFont="1" applyFill="1" applyBorder="1" applyAlignment="1">
      <alignment horizontal="left" vertical="center" wrapText="1" readingOrder="1"/>
    </xf>
    <xf numFmtId="0" fontId="19" fillId="36" borderId="0" xfId="0" applyFont="1" applyFill="1" applyBorder="1" applyAlignment="1">
      <alignment horizontal="left" vertical="top"/>
    </xf>
    <xf numFmtId="0" fontId="5" fillId="36" borderId="12" xfId="0" applyFont="1" applyFill="1" applyBorder="1" applyAlignment="1">
      <alignment horizontal="center" vertical="center" wrapText="1" readingOrder="1"/>
    </xf>
    <xf numFmtId="0" fontId="5" fillId="36" borderId="13" xfId="0" applyFont="1" applyFill="1" applyBorder="1" applyAlignment="1">
      <alignment horizontal="center" vertical="center" wrapText="1" readingOrder="1"/>
    </xf>
    <xf numFmtId="0" fontId="44" fillId="0" borderId="0" xfId="61" applyNumberFormat="1" applyFont="1" applyFill="1" applyBorder="1" applyAlignment="1" applyProtection="1">
      <alignment vertical="top" wrapText="1"/>
      <protection/>
    </xf>
    <xf numFmtId="0" fontId="47" fillId="0" borderId="0" xfId="61" applyNumberFormat="1" applyFont="1" applyFill="1" applyBorder="1" applyAlignment="1" applyProtection="1">
      <alignment vertical="top"/>
      <protection/>
    </xf>
    <xf numFmtId="0" fontId="125" fillId="0" borderId="0" xfId="0" applyFont="1" applyAlignment="1">
      <alignment vertical="center"/>
    </xf>
    <xf numFmtId="0" fontId="125" fillId="0" borderId="0" xfId="0" applyFont="1" applyAlignment="1">
      <alignment horizontal="center" vertical="center"/>
    </xf>
    <xf numFmtId="0" fontId="125" fillId="0" borderId="0" xfId="0" applyFont="1" applyAlignment="1">
      <alignment horizontal="center" vertical="center"/>
    </xf>
    <xf numFmtId="0" fontId="126" fillId="0" borderId="0" xfId="0" applyFont="1" applyAlignment="1">
      <alignment horizontal="center" vertical="center"/>
    </xf>
    <xf numFmtId="0" fontId="19" fillId="36" borderId="20" xfId="0" applyFont="1" applyFill="1" applyBorder="1" applyAlignment="1">
      <alignment horizontal="center" vertical="center" wrapText="1" readingOrder="1"/>
    </xf>
    <xf numFmtId="0" fontId="127" fillId="0" borderId="10" xfId="0" applyFont="1" applyBorder="1" applyAlignment="1">
      <alignment vertical="top"/>
    </xf>
    <xf numFmtId="0" fontId="127" fillId="0" borderId="22" xfId="0" applyFont="1" applyBorder="1" applyAlignment="1">
      <alignment vertical="top"/>
    </xf>
    <xf numFmtId="43" fontId="127" fillId="0" borderId="12" xfId="0" applyNumberFormat="1" applyFont="1" applyBorder="1" applyAlignment="1">
      <alignment horizontal="justify" vertical="top"/>
    </xf>
    <xf numFmtId="43" fontId="127" fillId="0" borderId="20" xfId="0" applyNumberFormat="1" applyFont="1" applyBorder="1" applyAlignment="1">
      <alignment horizontal="justify" vertical="top"/>
    </xf>
    <xf numFmtId="178" fontId="6" fillId="36" borderId="22" xfId="42" applyNumberFormat="1" applyFont="1" applyFill="1" applyBorder="1" applyAlignment="1">
      <alignment horizontal="left"/>
    </xf>
    <xf numFmtId="178" fontId="6" fillId="36" borderId="22" xfId="42" applyNumberFormat="1" applyFont="1" applyFill="1" applyBorder="1" applyAlignment="1">
      <alignment horizontal="left" wrapText="1"/>
    </xf>
    <xf numFmtId="178" fontId="16" fillId="36" borderId="22" xfId="42" applyNumberFormat="1" applyFont="1" applyFill="1" applyBorder="1" applyAlignment="1">
      <alignment horizontal="left" wrapText="1"/>
    </xf>
    <xf numFmtId="0" fontId="127" fillId="0" borderId="11" xfId="0" applyFont="1" applyBorder="1" applyAlignment="1">
      <alignment vertical="top"/>
    </xf>
    <xf numFmtId="1" fontId="127" fillId="0" borderId="10" xfId="0" applyNumberFormat="1" applyFont="1" applyBorder="1" applyAlignment="1">
      <alignment horizontal="center" vertical="top" wrapText="1"/>
    </xf>
    <xf numFmtId="1" fontId="127" fillId="0" borderId="22" xfId="0" applyNumberFormat="1" applyFont="1" applyBorder="1" applyAlignment="1">
      <alignment horizontal="center" vertical="top" wrapText="1"/>
    </xf>
    <xf numFmtId="43" fontId="127" fillId="0" borderId="13" xfId="0" applyNumberFormat="1" applyFont="1" applyBorder="1" applyAlignment="1">
      <alignment horizontal="justify" vertical="top"/>
    </xf>
    <xf numFmtId="43" fontId="127" fillId="0" borderId="21" xfId="0" applyNumberFormat="1" applyFont="1" applyBorder="1" applyAlignment="1">
      <alignment horizontal="justify" vertical="top"/>
    </xf>
    <xf numFmtId="0" fontId="128" fillId="0" borderId="13" xfId="0" applyFont="1" applyBorder="1" applyAlignment="1">
      <alignment vertical="top"/>
    </xf>
    <xf numFmtId="1" fontId="127" fillId="0" borderId="10" xfId="0" applyNumberFormat="1" applyFont="1" applyBorder="1" applyAlignment="1">
      <alignment horizontal="center" vertical="top" wrapText="1"/>
    </xf>
    <xf numFmtId="43" fontId="127" fillId="0" borderId="13" xfId="0" applyNumberFormat="1" applyFont="1" applyBorder="1" applyAlignment="1">
      <alignment horizontal="justify" vertical="top"/>
    </xf>
    <xf numFmtId="0" fontId="127" fillId="0" borderId="10" xfId="0" applyFont="1" applyBorder="1" applyAlignment="1">
      <alignment vertical="top"/>
    </xf>
    <xf numFmtId="0" fontId="6" fillId="0" borderId="0" xfId="0" applyFont="1" applyBorder="1" applyAlignment="1">
      <alignment horizontal="center" vertical="top"/>
    </xf>
    <xf numFmtId="0" fontId="23" fillId="0" borderId="0" xfId="0" applyFont="1" applyBorder="1" applyAlignment="1" quotePrefix="1">
      <alignment horizontal="center" vertical="top"/>
    </xf>
    <xf numFmtId="0" fontId="6" fillId="0" borderId="0" xfId="0" applyFont="1" applyBorder="1" applyAlignment="1" quotePrefix="1">
      <alignment horizontal="center" vertical="top"/>
    </xf>
    <xf numFmtId="0" fontId="36" fillId="36" borderId="12" xfId="0" applyFont="1" applyFill="1" applyBorder="1" applyAlignment="1">
      <alignment horizontal="center" vertical="center" wrapText="1" readingOrder="1"/>
    </xf>
    <xf numFmtId="0" fontId="23" fillId="36" borderId="0" xfId="0" applyFont="1" applyFill="1" applyBorder="1" applyAlignment="1" quotePrefix="1">
      <alignment horizontal="center" vertical="top"/>
    </xf>
    <xf numFmtId="0" fontId="23" fillId="36" borderId="0" xfId="0" applyFont="1" applyFill="1" applyBorder="1" applyAlignment="1" quotePrefix="1">
      <alignment horizontal="center" vertical="top"/>
    </xf>
    <xf numFmtId="0" fontId="36" fillId="39" borderId="12" xfId="0" applyFont="1" applyFill="1" applyBorder="1" applyAlignment="1">
      <alignment horizontal="center" vertical="center" wrapText="1" readingOrder="1"/>
    </xf>
    <xf numFmtId="0" fontId="23" fillId="39" borderId="0" xfId="0" applyFont="1" applyFill="1" applyBorder="1" applyAlignment="1" quotePrefix="1">
      <alignment horizontal="center" vertical="top"/>
    </xf>
    <xf numFmtId="0" fontId="6" fillId="39" borderId="12" xfId="0" applyFont="1" applyFill="1" applyBorder="1" applyAlignment="1">
      <alignment horizontal="center" vertical="center" wrapText="1" readingOrder="1"/>
    </xf>
    <xf numFmtId="0" fontId="23" fillId="0" borderId="0" xfId="0" applyFont="1" applyBorder="1" applyAlignment="1" quotePrefix="1">
      <alignment horizontal="center" vertical="top"/>
    </xf>
    <xf numFmtId="0" fontId="23" fillId="36" borderId="12" xfId="0" applyFont="1" applyFill="1" applyBorder="1" applyAlignment="1">
      <alignment horizontal="center" vertical="center" wrapText="1" readingOrder="1"/>
    </xf>
    <xf numFmtId="0" fontId="23" fillId="36" borderId="0" xfId="0" applyFont="1" applyFill="1" applyBorder="1" applyAlignment="1" quotePrefix="1">
      <alignment horizontal="center" vertical="center"/>
    </xf>
    <xf numFmtId="0" fontId="124" fillId="36" borderId="0" xfId="0" applyFont="1" applyFill="1" applyBorder="1" applyAlignment="1" quotePrefix="1">
      <alignment horizontal="center" vertical="top"/>
    </xf>
    <xf numFmtId="0" fontId="124" fillId="0" borderId="0" xfId="0" applyFont="1" applyBorder="1" applyAlignment="1" quotePrefix="1">
      <alignment horizontal="center" vertical="top"/>
    </xf>
    <xf numFmtId="178" fontId="5" fillId="0" borderId="0" xfId="0" applyNumberFormat="1" applyFont="1" applyBorder="1" applyAlignment="1">
      <alignment horizontal="left"/>
    </xf>
    <xf numFmtId="178" fontId="19" fillId="0" borderId="0" xfId="0" applyNumberFormat="1" applyFont="1" applyBorder="1" applyAlignment="1">
      <alignment horizontal="left"/>
    </xf>
    <xf numFmtId="178" fontId="19" fillId="36" borderId="22" xfId="0" applyNumberFormat="1" applyFont="1" applyFill="1" applyBorder="1" applyAlignment="1">
      <alignment horizontal="left" wrapText="1"/>
    </xf>
    <xf numFmtId="178" fontId="6" fillId="0" borderId="0" xfId="0" applyNumberFormat="1" applyFont="1" applyAlignment="1">
      <alignment horizontal="left"/>
    </xf>
    <xf numFmtId="178" fontId="35" fillId="0" borderId="0" xfId="0" applyNumberFormat="1" applyFont="1" applyAlignment="1">
      <alignment horizontal="left"/>
    </xf>
    <xf numFmtId="178" fontId="19" fillId="36" borderId="0" xfId="0" applyNumberFormat="1" applyFont="1" applyFill="1" applyBorder="1" applyAlignment="1">
      <alignment horizontal="left"/>
    </xf>
    <xf numFmtId="178" fontId="4" fillId="36" borderId="0" xfId="0" applyNumberFormat="1" applyFont="1" applyFill="1" applyBorder="1" applyAlignment="1">
      <alignment horizontal="left"/>
    </xf>
    <xf numFmtId="178" fontId="5" fillId="36" borderId="11" xfId="0" applyNumberFormat="1" applyFont="1" applyFill="1" applyBorder="1" applyAlignment="1">
      <alignment horizontal="left"/>
    </xf>
    <xf numFmtId="178" fontId="6" fillId="36" borderId="0" xfId="0" applyNumberFormat="1" applyFont="1" applyFill="1" applyAlignment="1">
      <alignment horizontal="left"/>
    </xf>
    <xf numFmtId="178" fontId="125" fillId="0" borderId="0" xfId="0" applyNumberFormat="1" applyFont="1" applyAlignment="1">
      <alignment horizontal="left"/>
    </xf>
    <xf numFmtId="178" fontId="24" fillId="0" borderId="0" xfId="0" applyNumberFormat="1" applyFont="1" applyAlignment="1">
      <alignment horizontal="left"/>
    </xf>
    <xf numFmtId="178" fontId="4" fillId="0" borderId="0" xfId="0" applyNumberFormat="1" applyFont="1" applyAlignment="1">
      <alignment horizontal="left"/>
    </xf>
    <xf numFmtId="178" fontId="4" fillId="36" borderId="0" xfId="0" applyNumberFormat="1" applyFont="1" applyFill="1" applyAlignment="1">
      <alignment horizontal="left"/>
    </xf>
    <xf numFmtId="178" fontId="5" fillId="36" borderId="11" xfId="0" applyNumberFormat="1" applyFont="1" applyFill="1" applyBorder="1" applyAlignment="1">
      <alignment horizontal="left" wrapText="1"/>
    </xf>
    <xf numFmtId="178" fontId="6" fillId="36" borderId="11" xfId="0" applyNumberFormat="1" applyFont="1" applyFill="1" applyBorder="1" applyAlignment="1">
      <alignment horizontal="left"/>
    </xf>
    <xf numFmtId="178" fontId="6" fillId="36" borderId="10" xfId="42" applyNumberFormat="1" applyFont="1" applyFill="1" applyBorder="1" applyAlignment="1">
      <alignment horizontal="left" wrapText="1"/>
    </xf>
    <xf numFmtId="178" fontId="4" fillId="39" borderId="0" xfId="0" applyNumberFormat="1" applyFont="1" applyFill="1" applyAlignment="1">
      <alignment horizontal="left"/>
    </xf>
    <xf numFmtId="178" fontId="6" fillId="39" borderId="11" xfId="0" applyNumberFormat="1" applyFont="1" applyFill="1" applyBorder="1" applyAlignment="1">
      <alignment horizontal="left"/>
    </xf>
    <xf numFmtId="178" fontId="6" fillId="39" borderId="10" xfId="42" applyNumberFormat="1" applyFont="1" applyFill="1" applyBorder="1" applyAlignment="1">
      <alignment horizontal="left" wrapText="1"/>
    </xf>
    <xf numFmtId="178" fontId="35" fillId="39" borderId="0" xfId="0" applyNumberFormat="1" applyFont="1" applyFill="1" applyAlignment="1">
      <alignment horizontal="left"/>
    </xf>
    <xf numFmtId="178" fontId="19" fillId="36" borderId="0" xfId="0" applyNumberFormat="1" applyFont="1" applyFill="1" applyAlignment="1">
      <alignment horizontal="left"/>
    </xf>
    <xf numFmtId="178" fontId="19" fillId="39" borderId="0" xfId="0" applyNumberFormat="1" applyFont="1" applyFill="1" applyAlignment="1">
      <alignment horizontal="left"/>
    </xf>
    <xf numFmtId="178" fontId="5" fillId="39" borderId="11" xfId="0" applyNumberFormat="1" applyFont="1" applyFill="1" applyBorder="1" applyAlignment="1">
      <alignment horizontal="left" wrapText="1"/>
    </xf>
    <xf numFmtId="178" fontId="6" fillId="36" borderId="10" xfId="0" applyNumberFormat="1" applyFont="1" applyFill="1" applyBorder="1" applyAlignment="1">
      <alignment horizontal="left"/>
    </xf>
    <xf numFmtId="178" fontId="6" fillId="36" borderId="17" xfId="0" applyNumberFormat="1" applyFont="1" applyFill="1" applyBorder="1" applyAlignment="1">
      <alignment horizontal="left"/>
    </xf>
    <xf numFmtId="178" fontId="6" fillId="36" borderId="0" xfId="0" applyNumberFormat="1" applyFont="1" applyFill="1" applyBorder="1" applyAlignment="1">
      <alignment horizontal="left"/>
    </xf>
    <xf numFmtId="178" fontId="35" fillId="36" borderId="0" xfId="0" applyNumberFormat="1" applyFont="1" applyFill="1" applyAlignment="1">
      <alignment horizontal="left"/>
    </xf>
    <xf numFmtId="178" fontId="19" fillId="0" borderId="0" xfId="0" applyNumberFormat="1" applyFont="1" applyAlignment="1">
      <alignment horizontal="left"/>
    </xf>
    <xf numFmtId="178" fontId="19" fillId="36" borderId="11" xfId="0" applyNumberFormat="1" applyFont="1" applyFill="1" applyBorder="1" applyAlignment="1">
      <alignment horizontal="left" wrapText="1"/>
    </xf>
    <xf numFmtId="178" fontId="4" fillId="36" borderId="11" xfId="0" applyNumberFormat="1" applyFont="1" applyFill="1" applyBorder="1" applyAlignment="1">
      <alignment horizontal="left"/>
    </xf>
    <xf numFmtId="178" fontId="5" fillId="36" borderId="17" xfId="0" applyNumberFormat="1" applyFont="1" applyFill="1" applyBorder="1" applyAlignment="1">
      <alignment horizontal="left"/>
    </xf>
    <xf numFmtId="178" fontId="26" fillId="0" borderId="0" xfId="0" applyNumberFormat="1" applyFont="1" applyAlignment="1">
      <alignment horizontal="left"/>
    </xf>
    <xf numFmtId="178" fontId="6" fillId="36" borderId="10" xfId="42" applyNumberFormat="1" applyFont="1" applyFill="1" applyBorder="1" applyAlignment="1">
      <alignment horizontal="left"/>
    </xf>
    <xf numFmtId="178" fontId="5" fillId="36" borderId="10" xfId="42" applyNumberFormat="1" applyFont="1" applyFill="1" applyBorder="1" applyAlignment="1">
      <alignment horizontal="left"/>
    </xf>
    <xf numFmtId="178" fontId="5" fillId="36" borderId="11" xfId="42" applyNumberFormat="1" applyFont="1" applyFill="1" applyBorder="1" applyAlignment="1">
      <alignment horizontal="left"/>
    </xf>
    <xf numFmtId="178" fontId="6" fillId="36" borderId="0" xfId="42" applyNumberFormat="1" applyFont="1" applyFill="1" applyBorder="1" applyAlignment="1">
      <alignment horizontal="left"/>
    </xf>
    <xf numFmtId="178" fontId="9" fillId="36" borderId="11" xfId="0" applyNumberFormat="1" applyFont="1" applyFill="1" applyBorder="1" applyAlignment="1">
      <alignment horizontal="left"/>
    </xf>
    <xf numFmtId="178" fontId="9" fillId="36" borderId="10" xfId="42" applyNumberFormat="1" applyFont="1" applyFill="1" applyBorder="1" applyAlignment="1">
      <alignment horizontal="left" wrapText="1"/>
    </xf>
    <xf numFmtId="178" fontId="9" fillId="36" borderId="10" xfId="0" applyNumberFormat="1" applyFont="1" applyFill="1" applyBorder="1" applyAlignment="1">
      <alignment horizontal="left"/>
    </xf>
    <xf numFmtId="178" fontId="123" fillId="36" borderId="0" xfId="0" applyNumberFormat="1" applyFont="1" applyFill="1" applyBorder="1" applyAlignment="1">
      <alignment horizontal="left"/>
    </xf>
    <xf numFmtId="178" fontId="124" fillId="36" borderId="0" xfId="0" applyNumberFormat="1" applyFont="1" applyFill="1" applyBorder="1" applyAlignment="1">
      <alignment horizontal="left"/>
    </xf>
    <xf numFmtId="178" fontId="124" fillId="36" borderId="0" xfId="42" applyNumberFormat="1" applyFont="1" applyFill="1" applyBorder="1" applyAlignment="1">
      <alignment horizontal="left" wrapText="1"/>
    </xf>
    <xf numFmtId="178" fontId="123" fillId="0" borderId="0" xfId="0" applyNumberFormat="1" applyFont="1" applyAlignment="1">
      <alignment horizontal="left"/>
    </xf>
    <xf numFmtId="178" fontId="124" fillId="37" borderId="11" xfId="0" applyNumberFormat="1" applyFont="1" applyFill="1" applyBorder="1" applyAlignment="1">
      <alignment horizontal="left"/>
    </xf>
    <xf numFmtId="178" fontId="124" fillId="36" borderId="10" xfId="42" applyNumberFormat="1" applyFont="1" applyFill="1" applyBorder="1" applyAlignment="1">
      <alignment horizontal="left" wrapText="1"/>
    </xf>
    <xf numFmtId="178" fontId="124" fillId="0" borderId="11" xfId="0" applyNumberFormat="1" applyFont="1" applyBorder="1" applyAlignment="1">
      <alignment horizontal="left"/>
    </xf>
    <xf numFmtId="178" fontId="124" fillId="37" borderId="10" xfId="42" applyNumberFormat="1" applyFont="1" applyFill="1" applyBorder="1" applyAlignment="1">
      <alignment horizontal="left" wrapText="1"/>
    </xf>
    <xf numFmtId="1" fontId="127" fillId="0" borderId="13" xfId="0" applyNumberFormat="1" applyFont="1" applyBorder="1" applyAlignment="1">
      <alignment horizontal="center" vertical="top" wrapText="1"/>
    </xf>
    <xf numFmtId="1" fontId="127" fillId="0" borderId="21" xfId="0" applyNumberFormat="1" applyFont="1" applyBorder="1" applyAlignment="1">
      <alignment horizontal="center" vertical="top" wrapText="1"/>
    </xf>
    <xf numFmtId="178" fontId="19" fillId="36" borderId="23" xfId="0" applyNumberFormat="1" applyFont="1" applyFill="1" applyBorder="1" applyAlignment="1">
      <alignment horizontal="left" wrapText="1"/>
    </xf>
    <xf numFmtId="0" fontId="23" fillId="0" borderId="0" xfId="0" applyFont="1" applyBorder="1" applyAlignment="1">
      <alignment horizontal="center" vertical="top"/>
    </xf>
    <xf numFmtId="0" fontId="35" fillId="36" borderId="19" xfId="0" applyFont="1" applyFill="1" applyBorder="1" applyAlignment="1">
      <alignment horizontal="center" vertical="center" wrapText="1" readingOrder="1"/>
    </xf>
    <xf numFmtId="0" fontId="35" fillId="36" borderId="20" xfId="0" applyFont="1" applyFill="1" applyBorder="1" applyAlignment="1">
      <alignment horizontal="center" vertical="center" wrapText="1" readingOrder="1"/>
    </xf>
    <xf numFmtId="0" fontId="23" fillId="36" borderId="0" xfId="0" applyFont="1" applyFill="1" applyBorder="1" applyAlignment="1">
      <alignment horizontal="center" vertical="center"/>
    </xf>
    <xf numFmtId="0" fontId="23" fillId="36" borderId="0" xfId="0" applyFont="1" applyFill="1" applyBorder="1" applyAlignment="1">
      <alignment horizontal="center" vertical="top"/>
    </xf>
    <xf numFmtId="0" fontId="23" fillId="36" borderId="0" xfId="0" applyFont="1" applyFill="1" applyAlignment="1">
      <alignment vertical="top"/>
    </xf>
    <xf numFmtId="39" fontId="23" fillId="36" borderId="12" xfId="0" applyNumberFormat="1" applyFont="1" applyFill="1" applyBorder="1" applyAlignment="1">
      <alignment horizontal="right" vertical="center" wrapText="1" readingOrder="1"/>
    </xf>
    <xf numFmtId="0" fontId="35" fillId="39" borderId="19" xfId="0" applyFont="1" applyFill="1" applyBorder="1" applyAlignment="1">
      <alignment horizontal="center" vertical="center" wrapText="1" readingOrder="1"/>
    </xf>
    <xf numFmtId="0" fontId="35" fillId="39" borderId="20" xfId="0" applyFont="1" applyFill="1" applyBorder="1" applyAlignment="1">
      <alignment horizontal="center" vertical="center" wrapText="1" readingOrder="1"/>
    </xf>
    <xf numFmtId="0" fontId="23" fillId="39" borderId="0" xfId="0" applyFont="1" applyFill="1" applyAlignment="1">
      <alignment vertical="top"/>
    </xf>
    <xf numFmtId="0" fontId="23" fillId="0" borderId="0" xfId="0" applyFont="1" applyAlignment="1">
      <alignment vertical="top"/>
    </xf>
    <xf numFmtId="0" fontId="36" fillId="36" borderId="19" xfId="0" applyFont="1" applyFill="1" applyBorder="1" applyAlignment="1">
      <alignment horizontal="center" vertical="center" wrapText="1" readingOrder="1"/>
    </xf>
    <xf numFmtId="0" fontId="36" fillId="36" borderId="20" xfId="0" applyFont="1" applyFill="1" applyBorder="1" applyAlignment="1">
      <alignment horizontal="center" vertical="center" wrapText="1" readingOrder="1"/>
    </xf>
    <xf numFmtId="0" fontId="23" fillId="36" borderId="0" xfId="0" applyFont="1" applyFill="1" applyAlignment="1">
      <alignment vertical="center"/>
    </xf>
    <xf numFmtId="39" fontId="23" fillId="36" borderId="12" xfId="0" applyNumberFormat="1" applyFont="1" applyFill="1" applyBorder="1" applyAlignment="1">
      <alignment horizontal="right" vertical="center" wrapText="1" readingOrder="1"/>
    </xf>
    <xf numFmtId="39" fontId="6" fillId="36" borderId="12" xfId="0" applyNumberFormat="1" applyFont="1" applyFill="1" applyBorder="1" applyAlignment="1">
      <alignment vertical="center" wrapText="1"/>
    </xf>
    <xf numFmtId="39" fontId="60" fillId="36" borderId="12" xfId="42" applyNumberFormat="1" applyFont="1" applyFill="1" applyBorder="1" applyAlignment="1">
      <alignment horizontal="right" vertical="center" readingOrder="1"/>
    </xf>
    <xf numFmtId="0" fontId="23" fillId="36" borderId="0" xfId="0" applyFont="1" applyFill="1" applyAlignment="1">
      <alignment vertical="top"/>
    </xf>
    <xf numFmtId="39" fontId="61" fillId="36" borderId="12" xfId="0" applyNumberFormat="1" applyFont="1" applyFill="1" applyBorder="1" applyAlignment="1">
      <alignment horizontal="right" vertical="center" wrapText="1" readingOrder="1"/>
    </xf>
    <xf numFmtId="39" fontId="61" fillId="36" borderId="12" xfId="0" applyNumberFormat="1" applyFont="1" applyFill="1" applyBorder="1" applyAlignment="1">
      <alignment vertical="center"/>
    </xf>
    <xf numFmtId="39" fontId="61" fillId="36" borderId="12" xfId="0" applyNumberFormat="1" applyFont="1" applyFill="1" applyBorder="1" applyAlignment="1">
      <alignment horizontal="right" vertical="center" wrapText="1"/>
    </xf>
    <xf numFmtId="0" fontId="124" fillId="36" borderId="0" xfId="0" applyFont="1" applyFill="1" applyBorder="1" applyAlignment="1">
      <alignment horizontal="center" vertical="center" wrapText="1" readingOrder="1"/>
    </xf>
    <xf numFmtId="0" fontId="124" fillId="0" borderId="12" xfId="0" applyFont="1" applyBorder="1" applyAlignment="1">
      <alignment horizontal="center" vertical="center" wrapText="1" readingOrder="1"/>
    </xf>
    <xf numFmtId="0" fontId="18" fillId="36" borderId="19" xfId="0" applyFont="1" applyFill="1" applyBorder="1" applyAlignment="1">
      <alignment horizontal="center" vertical="center" wrapText="1" readingOrder="1"/>
    </xf>
    <xf numFmtId="0" fontId="18" fillId="36" borderId="20" xfId="0" applyFont="1" applyFill="1" applyBorder="1" applyAlignment="1">
      <alignment horizontal="center" vertical="center" wrapText="1" readingOrder="1"/>
    </xf>
    <xf numFmtId="43" fontId="6" fillId="36" borderId="13" xfId="42" applyFont="1" applyFill="1" applyBorder="1" applyAlignment="1">
      <alignment horizontal="right" vertical="center" readingOrder="1"/>
    </xf>
    <xf numFmtId="43" fontId="4" fillId="36" borderId="0" xfId="42" applyFont="1" applyFill="1" applyBorder="1" applyAlignment="1">
      <alignment horizontal="center" vertical="center"/>
    </xf>
    <xf numFmtId="0" fontId="5" fillId="36" borderId="13" xfId="0" applyFont="1" applyFill="1" applyBorder="1" applyAlignment="1" quotePrefix="1">
      <alignment vertical="center"/>
    </xf>
    <xf numFmtId="0" fontId="5" fillId="36" borderId="10" xfId="0" applyFont="1" applyFill="1" applyBorder="1" applyAlignment="1" quotePrefix="1">
      <alignment vertical="center"/>
    </xf>
    <xf numFmtId="0" fontId="5" fillId="36" borderId="11" xfId="0" applyFont="1" applyFill="1" applyBorder="1" applyAlignment="1" quotePrefix="1">
      <alignment vertical="center"/>
    </xf>
    <xf numFmtId="9" fontId="28" fillId="36" borderId="24" xfId="0" applyNumberFormat="1" applyFont="1" applyFill="1" applyBorder="1" applyAlignment="1">
      <alignment vertical="center"/>
    </xf>
    <xf numFmtId="0" fontId="54" fillId="36" borderId="11" xfId="0" applyFont="1" applyFill="1" applyBorder="1" applyAlignment="1">
      <alignment vertical="top" wrapText="1"/>
    </xf>
    <xf numFmtId="191" fontId="28" fillId="36" borderId="24" xfId="43" applyNumberFormat="1" applyFont="1" applyFill="1" applyBorder="1" applyAlignment="1">
      <alignment vertical="center"/>
    </xf>
    <xf numFmtId="0" fontId="22" fillId="36" borderId="0" xfId="0" applyFont="1" applyFill="1" applyAlignment="1">
      <alignment vertical="top"/>
    </xf>
    <xf numFmtId="0" fontId="24" fillId="36" borderId="0" xfId="0" applyFont="1" applyFill="1" applyAlignment="1">
      <alignment vertical="top"/>
    </xf>
    <xf numFmtId="178" fontId="22" fillId="36" borderId="0" xfId="0" applyNumberFormat="1" applyFont="1" applyFill="1" applyAlignment="1">
      <alignment horizontal="left"/>
    </xf>
    <xf numFmtId="39" fontId="6" fillId="36" borderId="13" xfId="0" applyNumberFormat="1" applyFont="1" applyFill="1" applyBorder="1" applyAlignment="1">
      <alignment vertical="top"/>
    </xf>
    <xf numFmtId="0" fontId="23" fillId="36" borderId="0" xfId="0" applyFont="1" applyFill="1" applyAlignment="1">
      <alignment horizontal="center" vertical="top"/>
    </xf>
    <xf numFmtId="178" fontId="24" fillId="36" borderId="0" xfId="0" applyNumberFormat="1" applyFont="1" applyFill="1" applyAlignment="1">
      <alignment horizontal="left"/>
    </xf>
    <xf numFmtId="0" fontId="23" fillId="36" borderId="0" xfId="0" applyFont="1" applyFill="1" applyAlignment="1">
      <alignment horizontal="center" vertical="center"/>
    </xf>
    <xf numFmtId="0" fontId="24" fillId="36" borderId="0" xfId="0" applyFont="1" applyFill="1" applyAlignment="1">
      <alignment vertical="center"/>
    </xf>
    <xf numFmtId="0" fontId="6" fillId="36" borderId="11" xfId="0" applyFont="1" applyFill="1" applyBorder="1" applyAlignment="1" quotePrefix="1">
      <alignment vertical="center"/>
    </xf>
    <xf numFmtId="0" fontId="6" fillId="36" borderId="13" xfId="0" applyNumberFormat="1" applyFont="1" applyFill="1" applyBorder="1" applyAlignment="1">
      <alignment vertical="center" readingOrder="1"/>
    </xf>
    <xf numFmtId="0" fontId="6" fillId="36" borderId="10" xfId="0" applyNumberFormat="1" applyFont="1" applyFill="1" applyBorder="1" applyAlignment="1">
      <alignment vertical="center" readingOrder="1"/>
    </xf>
    <xf numFmtId="0" fontId="6" fillId="36" borderId="11" xfId="0" applyNumberFormat="1" applyFont="1" applyFill="1" applyBorder="1" applyAlignment="1">
      <alignment vertical="center" readingOrder="1"/>
    </xf>
    <xf numFmtId="0" fontId="129" fillId="0" borderId="20" xfId="0" applyFont="1" applyBorder="1" applyAlignment="1">
      <alignment/>
    </xf>
    <xf numFmtId="41" fontId="129" fillId="0" borderId="12" xfId="0" applyNumberFormat="1" applyFont="1" applyBorder="1" applyAlignment="1">
      <alignment/>
    </xf>
    <xf numFmtId="41" fontId="129" fillId="0" borderId="20" xfId="0" applyNumberFormat="1" applyFont="1" applyBorder="1" applyAlignment="1">
      <alignment/>
    </xf>
    <xf numFmtId="0" fontId="130" fillId="0" borderId="0" xfId="0" applyFont="1" applyAlignment="1">
      <alignment/>
    </xf>
    <xf numFmtId="0" fontId="130" fillId="0" borderId="0" xfId="0" applyFont="1" applyAlignment="1">
      <alignment horizontal="center"/>
    </xf>
    <xf numFmtId="0" fontId="129" fillId="0" borderId="13" xfId="0" applyFont="1" applyBorder="1" applyAlignment="1">
      <alignment horizontal="center"/>
    </xf>
    <xf numFmtId="0" fontId="129" fillId="0" borderId="11" xfId="0" applyFont="1" applyBorder="1" applyAlignment="1">
      <alignment/>
    </xf>
    <xf numFmtId="0" fontId="129" fillId="0" borderId="21" xfId="0" applyFont="1" applyBorder="1" applyAlignment="1">
      <alignment horizontal="center"/>
    </xf>
    <xf numFmtId="0" fontId="129" fillId="0" borderId="23" xfId="0" applyFont="1" applyBorder="1" applyAlignment="1">
      <alignment/>
    </xf>
    <xf numFmtId="0" fontId="130" fillId="0" borderId="13" xfId="0" applyFont="1" applyBorder="1" applyAlignment="1">
      <alignment/>
    </xf>
    <xf numFmtId="0" fontId="130" fillId="0" borderId="10" xfId="0" applyFont="1" applyBorder="1" applyAlignment="1">
      <alignment/>
    </xf>
    <xf numFmtId="0" fontId="129" fillId="0" borderId="22" xfId="0" applyFont="1" applyBorder="1" applyAlignment="1">
      <alignment/>
    </xf>
    <xf numFmtId="0" fontId="129" fillId="0" borderId="22" xfId="0" applyFont="1" applyBorder="1" applyAlignment="1">
      <alignment/>
    </xf>
    <xf numFmtId="0" fontId="4" fillId="36" borderId="10" xfId="0" applyFont="1" applyFill="1" applyBorder="1" applyAlignment="1">
      <alignment vertical="top"/>
    </xf>
    <xf numFmtId="0" fontId="15" fillId="36" borderId="12" xfId="0" applyFont="1" applyFill="1" applyBorder="1" applyAlignment="1">
      <alignment horizontal="center" vertical="center" wrapText="1" readingOrder="1"/>
    </xf>
    <xf numFmtId="39" fontId="19" fillId="36" borderId="12" xfId="0" applyNumberFormat="1" applyFont="1" applyFill="1" applyBorder="1" applyAlignment="1">
      <alignment horizontal="center" vertical="center" wrapText="1" readingOrder="1"/>
    </xf>
    <xf numFmtId="9" fontId="6" fillId="36" borderId="12" xfId="0" applyNumberFormat="1" applyFont="1" applyFill="1" applyBorder="1" applyAlignment="1">
      <alignment vertical="top"/>
    </xf>
    <xf numFmtId="180" fontId="5" fillId="36" borderId="13" xfId="0" applyNumberFormat="1" applyFont="1" applyFill="1" applyBorder="1" applyAlignment="1">
      <alignment vertical="top"/>
    </xf>
    <xf numFmtId="39" fontId="5" fillId="36" borderId="12" xfId="0" applyNumberFormat="1" applyFont="1" applyFill="1" applyBorder="1" applyAlignment="1">
      <alignment horizontal="right" vertical="top"/>
    </xf>
    <xf numFmtId="0" fontId="130" fillId="0" borderId="0" xfId="0" applyFont="1" applyAlignment="1">
      <alignment horizontal="left" vertical="center"/>
    </xf>
    <xf numFmtId="0" fontId="6" fillId="36" borderId="13" xfId="0" applyFont="1" applyFill="1" applyBorder="1" applyAlignment="1" quotePrefix="1">
      <alignment vertical="top"/>
    </xf>
    <xf numFmtId="0" fontId="6" fillId="36" borderId="11" xfId="0" applyFont="1" applyFill="1" applyBorder="1" applyAlignment="1" quotePrefix="1">
      <alignment vertical="top"/>
    </xf>
    <xf numFmtId="0" fontId="129" fillId="0" borderId="10" xfId="0" applyFont="1" applyBorder="1" applyAlignment="1">
      <alignment/>
    </xf>
    <xf numFmtId="39" fontId="19" fillId="36" borderId="12" xfId="0" applyNumberFormat="1" applyFont="1" applyFill="1" applyBorder="1" applyAlignment="1">
      <alignment horizontal="right" vertical="center" wrapText="1" readingOrder="1"/>
    </xf>
    <xf numFmtId="9" fontId="127" fillId="45" borderId="12" xfId="0" applyNumberFormat="1" applyFont="1" applyFill="1" applyBorder="1" applyAlignment="1">
      <alignment vertical="top"/>
    </xf>
    <xf numFmtId="39" fontId="5" fillId="36" borderId="13" xfId="0" applyNumberFormat="1" applyFont="1" applyFill="1" applyBorder="1" applyAlignment="1">
      <alignment vertical="top"/>
    </xf>
    <xf numFmtId="0" fontId="5" fillId="36" borderId="13" xfId="0" applyFont="1" applyFill="1" applyBorder="1" applyAlignment="1">
      <alignment vertical="center"/>
    </xf>
    <xf numFmtId="0" fontId="5" fillId="36" borderId="13" xfId="0" applyNumberFormat="1" applyFont="1" applyFill="1" applyBorder="1" applyAlignment="1">
      <alignment vertical="center" readingOrder="1"/>
    </xf>
    <xf numFmtId="0" fontId="5" fillId="36" borderId="11" xfId="0" applyNumberFormat="1" applyFont="1" applyFill="1" applyBorder="1" applyAlignment="1">
      <alignment vertical="center" readingOrder="1"/>
    </xf>
    <xf numFmtId="0" fontId="5" fillId="36" borderId="10" xfId="0" applyFont="1" applyFill="1" applyBorder="1" applyAlignment="1">
      <alignment vertical="center"/>
    </xf>
    <xf numFmtId="0" fontId="5" fillId="36" borderId="11" xfId="0" applyFont="1" applyFill="1" applyBorder="1" applyAlignment="1">
      <alignment vertical="center"/>
    </xf>
    <xf numFmtId="0" fontId="4" fillId="36" borderId="13" xfId="0" applyFont="1" applyFill="1" applyBorder="1" applyAlignment="1">
      <alignment vertical="top"/>
    </xf>
    <xf numFmtId="0" fontId="4" fillId="36" borderId="10" xfId="0" applyFont="1" applyFill="1" applyBorder="1" applyAlignment="1">
      <alignment vertical="top"/>
    </xf>
    <xf numFmtId="0" fontId="4" fillId="36" borderId="11" xfId="0" applyFont="1" applyFill="1" applyBorder="1" applyAlignment="1">
      <alignment vertical="top"/>
    </xf>
    <xf numFmtId="41" fontId="129" fillId="0" borderId="23" xfId="0" applyNumberFormat="1" applyFont="1" applyBorder="1" applyAlignment="1">
      <alignment/>
    </xf>
    <xf numFmtId="0" fontId="129" fillId="0" borderId="20" xfId="0" applyFont="1" applyBorder="1" applyAlignment="1">
      <alignment horizontal="center"/>
    </xf>
    <xf numFmtId="0" fontId="4" fillId="0" borderId="10" xfId="0" applyFont="1" applyBorder="1" applyAlignment="1">
      <alignment vertical="top"/>
    </xf>
    <xf numFmtId="0" fontId="6" fillId="36" borderId="10" xfId="0" applyFont="1" applyFill="1" applyBorder="1" applyAlignment="1">
      <alignment horizontal="center" vertical="top"/>
    </xf>
    <xf numFmtId="9" fontId="4" fillId="36" borderId="12" xfId="0" applyNumberFormat="1" applyFont="1" applyFill="1" applyBorder="1" applyAlignment="1">
      <alignment vertical="top"/>
    </xf>
    <xf numFmtId="41" fontId="4" fillId="36" borderId="12" xfId="43" applyFont="1" applyFill="1" applyBorder="1" applyAlignment="1">
      <alignment vertical="top"/>
    </xf>
    <xf numFmtId="0" fontId="6" fillId="36" borderId="0" xfId="0" applyFont="1" applyFill="1" applyBorder="1" applyAlignment="1" quotePrefix="1">
      <alignment vertical="top"/>
    </xf>
    <xf numFmtId="39" fontId="6" fillId="36" borderId="0" xfId="0" applyNumberFormat="1" applyFont="1" applyFill="1" applyBorder="1" applyAlignment="1">
      <alignment vertical="top"/>
    </xf>
    <xf numFmtId="39" fontId="6" fillId="36" borderId="0" xfId="0" applyNumberFormat="1" applyFont="1" applyFill="1" applyBorder="1" applyAlignment="1">
      <alignment horizontal="right" vertical="top"/>
    </xf>
    <xf numFmtId="0" fontId="131" fillId="0" borderId="23" xfId="0" applyFont="1" applyBorder="1" applyAlignment="1">
      <alignment vertical="top"/>
    </xf>
    <xf numFmtId="0" fontId="131" fillId="0" borderId="25" xfId="0" applyFont="1" applyBorder="1" applyAlignment="1">
      <alignment vertical="top"/>
    </xf>
    <xf numFmtId="0" fontId="131" fillId="0" borderId="11" xfId="0" applyFont="1" applyBorder="1" applyAlignment="1">
      <alignment vertical="top"/>
    </xf>
    <xf numFmtId="0" fontId="132" fillId="0" borderId="20" xfId="0" applyFont="1" applyBorder="1" applyAlignment="1">
      <alignment horizontal="center"/>
    </xf>
    <xf numFmtId="0" fontId="132" fillId="0" borderId="22" xfId="0" applyFont="1" applyBorder="1" applyAlignment="1">
      <alignment horizontal="center"/>
    </xf>
    <xf numFmtId="0" fontId="133" fillId="0" borderId="20" xfId="0" applyFont="1" applyBorder="1" applyAlignment="1">
      <alignment/>
    </xf>
    <xf numFmtId="0" fontId="133" fillId="0" borderId="22" xfId="0" applyFont="1" applyBorder="1" applyAlignment="1">
      <alignment/>
    </xf>
    <xf numFmtId="0" fontId="133" fillId="0" borderId="23" xfId="0" applyFont="1" applyBorder="1" applyAlignment="1">
      <alignment/>
    </xf>
    <xf numFmtId="0" fontId="131" fillId="0" borderId="22" xfId="0" applyFont="1" applyBorder="1" applyAlignment="1">
      <alignment vertical="justify"/>
    </xf>
    <xf numFmtId="0" fontId="131" fillId="0" borderId="22" xfId="0" applyFont="1" applyBorder="1" applyAlignment="1">
      <alignment horizontal="left" vertical="justify"/>
    </xf>
    <xf numFmtId="0" fontId="133" fillId="0" borderId="0" xfId="0" applyFont="1" applyAlignment="1">
      <alignment/>
    </xf>
    <xf numFmtId="0" fontId="133" fillId="0" borderId="10" xfId="0" applyFont="1" applyBorder="1" applyAlignment="1">
      <alignment/>
    </xf>
    <xf numFmtId="0" fontId="131" fillId="0" borderId="10" xfId="0" applyFont="1" applyBorder="1" applyAlignment="1">
      <alignment horizontal="left" vertical="justify"/>
    </xf>
    <xf numFmtId="0" fontId="133" fillId="0" borderId="20" xfId="0" applyFont="1" applyBorder="1" applyAlignment="1">
      <alignment vertical="top"/>
    </xf>
    <xf numFmtId="0" fontId="133" fillId="0" borderId="22" xfId="0" applyFont="1" applyBorder="1" applyAlignment="1">
      <alignment vertical="top"/>
    </xf>
    <xf numFmtId="0" fontId="133" fillId="0" borderId="20" xfId="0" applyFont="1" applyBorder="1" applyAlignment="1">
      <alignment horizontal="center"/>
    </xf>
    <xf numFmtId="0" fontId="133" fillId="0" borderId="22" xfId="0" applyFont="1" applyBorder="1" applyAlignment="1">
      <alignment horizontal="center"/>
    </xf>
    <xf numFmtId="0" fontId="133" fillId="0" borderId="23" xfId="0" applyFont="1" applyBorder="1" applyAlignment="1">
      <alignment horizontal="left"/>
    </xf>
    <xf numFmtId="41" fontId="133" fillId="0" borderId="23" xfId="0" applyNumberFormat="1" applyFont="1" applyBorder="1" applyAlignment="1">
      <alignment/>
    </xf>
    <xf numFmtId="190" fontId="131" fillId="0" borderId="20" xfId="0" applyNumberFormat="1" applyFont="1" applyBorder="1" applyAlignment="1">
      <alignment vertical="top"/>
    </xf>
    <xf numFmtId="190" fontId="131" fillId="0" borderId="24" xfId="0" applyNumberFormat="1" applyFont="1" applyBorder="1" applyAlignment="1">
      <alignment vertical="top"/>
    </xf>
    <xf numFmtId="190" fontId="131" fillId="0" borderId="12" xfId="0" applyNumberFormat="1" applyFont="1" applyBorder="1" applyAlignment="1">
      <alignment vertical="top"/>
    </xf>
    <xf numFmtId="41" fontId="133" fillId="0" borderId="23" xfId="0" applyNumberFormat="1" applyFont="1" applyBorder="1" applyAlignment="1">
      <alignment horizontal="center"/>
    </xf>
    <xf numFmtId="0" fontId="132" fillId="0" borderId="10" xfId="0" applyFont="1" applyBorder="1" applyAlignment="1">
      <alignment/>
    </xf>
    <xf numFmtId="0" fontId="132" fillId="0" borderId="22" xfId="0" applyFont="1" applyBorder="1" applyAlignment="1">
      <alignment/>
    </xf>
    <xf numFmtId="0" fontId="131" fillId="0" borderId="0" xfId="0" applyFont="1" applyBorder="1" applyAlignment="1">
      <alignment horizontal="left" vertical="justify"/>
    </xf>
    <xf numFmtId="0" fontId="133" fillId="0" borderId="22" xfId="0" applyFont="1" applyBorder="1" applyAlignment="1">
      <alignment horizontal="left"/>
    </xf>
    <xf numFmtId="0" fontId="133" fillId="0" borderId="10" xfId="0" applyFont="1" applyBorder="1" applyAlignment="1">
      <alignment horizontal="center"/>
    </xf>
    <xf numFmtId="0" fontId="133" fillId="0" borderId="22" xfId="0" applyFont="1" applyBorder="1" applyAlignment="1">
      <alignment horizontal="center"/>
    </xf>
    <xf numFmtId="0" fontId="131" fillId="0" borderId="22" xfId="0" applyFont="1" applyBorder="1" applyAlignment="1">
      <alignment vertical="top"/>
    </xf>
    <xf numFmtId="0" fontId="131" fillId="0" borderId="0" xfId="0" applyFont="1" applyBorder="1" applyAlignment="1">
      <alignment vertical="top"/>
    </xf>
    <xf numFmtId="0" fontId="131" fillId="0" borderId="10" xfId="0" applyFont="1" applyBorder="1" applyAlignment="1">
      <alignment vertical="top"/>
    </xf>
    <xf numFmtId="0" fontId="133" fillId="0" borderId="0" xfId="0" applyFont="1" applyBorder="1" applyAlignment="1">
      <alignment horizontal="center"/>
    </xf>
    <xf numFmtId="0" fontId="134" fillId="0" borderId="13" xfId="0" applyFont="1" applyBorder="1" applyAlignment="1">
      <alignment vertical="top"/>
    </xf>
    <xf numFmtId="0" fontId="5" fillId="36" borderId="10" xfId="0" applyFont="1" applyFill="1" applyBorder="1" applyAlignment="1">
      <alignment horizontal="center" vertical="top"/>
    </xf>
    <xf numFmtId="0" fontId="6" fillId="36" borderId="11" xfId="0" applyFont="1" applyFill="1" applyBorder="1" applyAlignment="1" quotePrefix="1">
      <alignment vertical="center" readingOrder="1"/>
    </xf>
    <xf numFmtId="0" fontId="130" fillId="0" borderId="20" xfId="0" applyFont="1" applyBorder="1" applyAlignment="1">
      <alignment horizontal="center"/>
    </xf>
    <xf numFmtId="0" fontId="130" fillId="0" borderId="22" xfId="0" applyFont="1" applyBorder="1" applyAlignment="1">
      <alignment horizontal="center"/>
    </xf>
    <xf numFmtId="0" fontId="129" fillId="0" borderId="20" xfId="0" applyFont="1" applyBorder="1" applyAlignment="1">
      <alignment horizontal="center"/>
    </xf>
    <xf numFmtId="0" fontId="129" fillId="0" borderId="22" xfId="0" applyFont="1" applyBorder="1" applyAlignment="1">
      <alignment horizontal="center"/>
    </xf>
    <xf numFmtId="0" fontId="129" fillId="0" borderId="23" xfId="0" applyFont="1" applyBorder="1" applyAlignment="1">
      <alignment horizontal="left"/>
    </xf>
    <xf numFmtId="0" fontId="129" fillId="0" borderId="23" xfId="0" applyFont="1" applyBorder="1" applyAlignment="1">
      <alignment horizontal="center"/>
    </xf>
    <xf numFmtId="4" fontId="129" fillId="0" borderId="23" xfId="0" applyNumberFormat="1" applyFont="1" applyBorder="1" applyAlignment="1">
      <alignment horizontal="right"/>
    </xf>
    <xf numFmtId="41" fontId="129" fillId="0" borderId="23" xfId="0" applyNumberFormat="1" applyFont="1" applyBorder="1" applyAlignment="1">
      <alignment horizontal="center"/>
    </xf>
    <xf numFmtId="0" fontId="129" fillId="0" borderId="22" xfId="0" applyFont="1" applyBorder="1" applyAlignment="1">
      <alignment horizontal="left"/>
    </xf>
    <xf numFmtId="0" fontId="129" fillId="0" borderId="21" xfId="0" applyFont="1" applyBorder="1" applyAlignment="1">
      <alignment horizontal="center"/>
    </xf>
    <xf numFmtId="39" fontId="5" fillId="36" borderId="12" xfId="0" applyNumberFormat="1" applyFont="1" applyFill="1" applyBorder="1" applyAlignment="1">
      <alignment horizontal="right" vertical="center" readingOrder="1"/>
    </xf>
    <xf numFmtId="41" fontId="129" fillId="0" borderId="12" xfId="0" applyNumberFormat="1" applyFont="1" applyBorder="1" applyAlignment="1">
      <alignment horizontal="center"/>
    </xf>
    <xf numFmtId="0" fontId="6" fillId="36" borderId="10" xfId="0" applyNumberFormat="1" applyFont="1" applyFill="1" applyBorder="1" applyAlignment="1">
      <alignment horizontal="center" vertical="center" readingOrder="1"/>
    </xf>
    <xf numFmtId="9" fontId="6" fillId="36" borderId="12" xfId="0" applyNumberFormat="1" applyFont="1" applyFill="1" applyBorder="1" applyAlignment="1">
      <alignment vertical="center" readingOrder="1"/>
    </xf>
    <xf numFmtId="180" fontId="5" fillId="36" borderId="13" xfId="0" applyNumberFormat="1" applyFont="1" applyFill="1" applyBorder="1" applyAlignment="1">
      <alignment vertical="center" readingOrder="1"/>
    </xf>
    <xf numFmtId="39" fontId="13" fillId="36" borderId="0" xfId="0" applyNumberFormat="1" applyFont="1" applyFill="1" applyAlignment="1">
      <alignment vertical="center"/>
    </xf>
    <xf numFmtId="39" fontId="4" fillId="36" borderId="0" xfId="0" applyNumberFormat="1" applyFont="1" applyFill="1" applyAlignment="1">
      <alignment vertical="top"/>
    </xf>
    <xf numFmtId="0" fontId="130" fillId="0" borderId="23" xfId="0" applyFont="1" applyBorder="1" applyAlignment="1">
      <alignment horizontal="center"/>
    </xf>
    <xf numFmtId="0" fontId="130" fillId="0" borderId="23" xfId="0" applyFont="1" applyBorder="1" applyAlignment="1">
      <alignment/>
    </xf>
    <xf numFmtId="0" fontId="130" fillId="0" borderId="23" xfId="0" applyFont="1" applyBorder="1" applyAlignment="1">
      <alignment horizontal="left"/>
    </xf>
    <xf numFmtId="0" fontId="130" fillId="0" borderId="21" xfId="0" applyFont="1" applyBorder="1" applyAlignment="1">
      <alignment horizontal="center"/>
    </xf>
    <xf numFmtId="4" fontId="130" fillId="0" borderId="23" xfId="0" applyNumberFormat="1" applyFont="1" applyBorder="1" applyAlignment="1">
      <alignment horizontal="right"/>
    </xf>
    <xf numFmtId="0" fontId="134" fillId="0" borderId="20" xfId="0" applyFont="1" applyBorder="1" applyAlignment="1">
      <alignment horizontal="center"/>
    </xf>
    <xf numFmtId="0" fontId="134" fillId="0" borderId="23" xfId="0" applyFont="1" applyBorder="1" applyAlignment="1">
      <alignment horizontal="center"/>
    </xf>
    <xf numFmtId="0" fontId="131" fillId="0" borderId="23" xfId="0" applyFont="1" applyBorder="1" applyAlignment="1">
      <alignment horizontal="left"/>
    </xf>
    <xf numFmtId="0" fontId="131" fillId="0" borderId="23" xfId="0" applyFont="1" applyBorder="1" applyAlignment="1">
      <alignment vertical="top"/>
    </xf>
    <xf numFmtId="190" fontId="131" fillId="0" borderId="20" xfId="0" applyNumberFormat="1" applyFont="1" applyBorder="1" applyAlignment="1">
      <alignment vertical="top"/>
    </xf>
    <xf numFmtId="190" fontId="131" fillId="0" borderId="23" xfId="0" applyNumberFormat="1" applyFont="1" applyBorder="1" applyAlignment="1">
      <alignment horizontal="center"/>
    </xf>
    <xf numFmtId="0" fontId="131" fillId="0" borderId="21" xfId="0" applyFont="1" applyBorder="1" applyAlignment="1">
      <alignment horizontal="left"/>
    </xf>
    <xf numFmtId="0" fontId="134" fillId="0" borderId="10" xfId="0" applyFont="1" applyBorder="1" applyAlignment="1">
      <alignment horizontal="center"/>
    </xf>
    <xf numFmtId="0" fontId="134" fillId="0" borderId="11" xfId="0" applyFont="1" applyBorder="1" applyAlignment="1">
      <alignment horizontal="center"/>
    </xf>
    <xf numFmtId="0" fontId="131" fillId="0" borderId="22" xfId="0" applyFont="1" applyBorder="1" applyAlignment="1">
      <alignment vertical="top"/>
    </xf>
    <xf numFmtId="0" fontId="131" fillId="0" borderId="22" xfId="0" applyFont="1" applyBorder="1" applyAlignment="1">
      <alignment horizontal="right"/>
    </xf>
    <xf numFmtId="0" fontId="131" fillId="0" borderId="12" xfId="0" applyFont="1" applyBorder="1" applyAlignment="1">
      <alignment horizontal="center"/>
    </xf>
    <xf numFmtId="190" fontId="131" fillId="0" borderId="12" xfId="0" applyNumberFormat="1" applyFont="1" applyBorder="1" applyAlignment="1">
      <alignment horizontal="center"/>
    </xf>
    <xf numFmtId="0" fontId="131" fillId="0" borderId="13" xfId="0" applyFont="1" applyBorder="1" applyAlignment="1">
      <alignment horizontal="right"/>
    </xf>
    <xf numFmtId="0" fontId="131" fillId="0" borderId="11" xfId="0" applyFont="1" applyBorder="1" applyAlignment="1">
      <alignment horizontal="left"/>
    </xf>
    <xf numFmtId="0" fontId="134" fillId="0" borderId="10" xfId="0" applyFont="1" applyBorder="1" applyAlignment="1">
      <alignment horizontal="left"/>
    </xf>
    <xf numFmtId="0" fontId="131" fillId="0" borderId="21" xfId="0" applyFont="1" applyBorder="1" applyAlignment="1">
      <alignment horizontal="center"/>
    </xf>
    <xf numFmtId="0" fontId="131" fillId="0" borderId="22" xfId="0" applyFont="1" applyBorder="1" applyAlignment="1">
      <alignment horizontal="left" vertical="justify"/>
    </xf>
    <xf numFmtId="0" fontId="131" fillId="0" borderId="22" xfId="0" applyFont="1" applyBorder="1" applyAlignment="1">
      <alignment vertical="justify"/>
    </xf>
    <xf numFmtId="0" fontId="131" fillId="0" borderId="22" xfId="0" applyFont="1" applyBorder="1" applyAlignment="1">
      <alignment horizontal="left"/>
    </xf>
    <xf numFmtId="0" fontId="131" fillId="0" borderId="13" xfId="0" applyFont="1" applyBorder="1" applyAlignment="1">
      <alignment horizontal="center"/>
    </xf>
    <xf numFmtId="0" fontId="131" fillId="0" borderId="10" xfId="0" applyFont="1" applyBorder="1" applyAlignment="1">
      <alignment horizontal="left"/>
    </xf>
    <xf numFmtId="9" fontId="131" fillId="0" borderId="12" xfId="0" applyNumberFormat="1" applyFont="1" applyBorder="1" applyAlignment="1">
      <alignment horizontal="center"/>
    </xf>
    <xf numFmtId="190" fontId="134" fillId="0" borderId="12" xfId="0" applyNumberFormat="1" applyFont="1" applyBorder="1" applyAlignment="1">
      <alignment horizontal="center"/>
    </xf>
    <xf numFmtId="0" fontId="130" fillId="0" borderId="10" xfId="0" applyFont="1" applyBorder="1" applyAlignment="1">
      <alignment horizontal="center"/>
    </xf>
    <xf numFmtId="0" fontId="130" fillId="0" borderId="13" xfId="0" applyFont="1" applyBorder="1" applyAlignment="1">
      <alignment horizontal="center"/>
    </xf>
    <xf numFmtId="0" fontId="130" fillId="0" borderId="11" xfId="0" applyFont="1" applyBorder="1" applyAlignment="1">
      <alignment horizontal="center"/>
    </xf>
    <xf numFmtId="0" fontId="129" fillId="0" borderId="13" xfId="0" applyFont="1" applyBorder="1" applyAlignment="1">
      <alignment horizontal="center"/>
    </xf>
    <xf numFmtId="0" fontId="129" fillId="0" borderId="11" xfId="0" applyFont="1" applyBorder="1" applyAlignment="1">
      <alignment horizontal="left"/>
    </xf>
    <xf numFmtId="0" fontId="19" fillId="36" borderId="13" xfId="0" applyFont="1" applyFill="1" applyBorder="1" applyAlignment="1" quotePrefix="1">
      <alignment vertical="top"/>
    </xf>
    <xf numFmtId="39" fontId="5" fillId="36" borderId="12" xfId="0" applyNumberFormat="1" applyFont="1" applyFill="1" applyBorder="1" applyAlignment="1">
      <alignment horizontal="left" vertical="top" wrapText="1" indent="3" readingOrder="1"/>
    </xf>
    <xf numFmtId="0" fontId="54" fillId="36" borderId="20" xfId="0" applyFont="1" applyFill="1" applyBorder="1" applyAlignment="1">
      <alignment horizontal="justify" vertical="center" wrapText="1"/>
    </xf>
    <xf numFmtId="0" fontId="130" fillId="0" borderId="22" xfId="0" applyFont="1" applyBorder="1" applyAlignment="1">
      <alignment horizontal="left"/>
    </xf>
    <xf numFmtId="0" fontId="134" fillId="0" borderId="22" xfId="0" applyFont="1" applyBorder="1" applyAlignment="1">
      <alignment horizontal="left"/>
    </xf>
    <xf numFmtId="0" fontId="134" fillId="0" borderId="22" xfId="0" applyFont="1" applyBorder="1" applyAlignment="1">
      <alignment horizontal="center"/>
    </xf>
    <xf numFmtId="0" fontId="131" fillId="0" borderId="20" xfId="0" applyFont="1" applyBorder="1" applyAlignment="1">
      <alignment horizontal="right"/>
    </xf>
    <xf numFmtId="0" fontId="125" fillId="0" borderId="0" xfId="0" applyFont="1" applyAlignment="1">
      <alignment horizontal="left" vertical="center"/>
    </xf>
    <xf numFmtId="0" fontId="125" fillId="0" borderId="0" xfId="0" applyFont="1" applyAlignment="1">
      <alignment horizontal="center" vertical="center"/>
    </xf>
    <xf numFmtId="0" fontId="20" fillId="36" borderId="0" xfId="0" applyFont="1" applyFill="1" applyBorder="1" applyAlignment="1">
      <alignment horizontal="left" vertical="top"/>
    </xf>
    <xf numFmtId="0" fontId="126" fillId="0" borderId="0" xfId="0" applyFont="1" applyAlignment="1">
      <alignment horizontal="center" vertical="center"/>
    </xf>
    <xf numFmtId="0" fontId="37" fillId="36" borderId="0" xfId="0" applyFont="1" applyFill="1" applyAlignment="1">
      <alignment horizontal="center" vertical="center"/>
    </xf>
    <xf numFmtId="0" fontId="6" fillId="36" borderId="13" xfId="0" applyNumberFormat="1" applyFont="1" applyFill="1" applyBorder="1" applyAlignment="1">
      <alignment horizontal="left" vertical="center"/>
    </xf>
    <xf numFmtId="0" fontId="6" fillId="36" borderId="10" xfId="0" applyNumberFormat="1" applyFont="1" applyFill="1" applyBorder="1" applyAlignment="1">
      <alignment horizontal="left" vertical="center"/>
    </xf>
    <xf numFmtId="0" fontId="6" fillId="36" borderId="11" xfId="0" applyNumberFormat="1" applyFont="1" applyFill="1" applyBorder="1" applyAlignment="1">
      <alignment horizontal="left" vertical="center"/>
    </xf>
    <xf numFmtId="0" fontId="15" fillId="36" borderId="12" xfId="0" applyFont="1" applyFill="1" applyBorder="1" applyAlignment="1">
      <alignment horizontal="center" vertical="center" wrapText="1" readingOrder="1"/>
    </xf>
    <xf numFmtId="0" fontId="5" fillId="36" borderId="10" xfId="0" applyFont="1" applyFill="1" applyBorder="1" applyAlignment="1">
      <alignment horizontal="left" vertical="center" wrapText="1" readingOrder="1"/>
    </xf>
    <xf numFmtId="0" fontId="5" fillId="36" borderId="11" xfId="0" applyFont="1" applyFill="1" applyBorder="1" applyAlignment="1">
      <alignment horizontal="left" vertical="center" wrapText="1" readingOrder="1"/>
    </xf>
    <xf numFmtId="0" fontId="5" fillId="36" borderId="13" xfId="0" applyNumberFormat="1" applyFont="1" applyFill="1" applyBorder="1" applyAlignment="1">
      <alignment horizontal="left" vertical="center"/>
    </xf>
    <xf numFmtId="0" fontId="20" fillId="36" borderId="13" xfId="0" applyNumberFormat="1" applyFont="1" applyFill="1" applyBorder="1" applyAlignment="1">
      <alignment horizontal="left" vertical="center" readingOrder="1"/>
    </xf>
    <xf numFmtId="0" fontId="20" fillId="36" borderId="10" xfId="0" applyNumberFormat="1" applyFont="1" applyFill="1" applyBorder="1" applyAlignment="1">
      <alignment horizontal="left" vertical="center" readingOrder="1"/>
    </xf>
    <xf numFmtId="0" fontId="20" fillId="36" borderId="11" xfId="0" applyNumberFormat="1" applyFont="1" applyFill="1" applyBorder="1" applyAlignment="1">
      <alignment horizontal="left" vertical="center" readingOrder="1"/>
    </xf>
    <xf numFmtId="39" fontId="17" fillId="36" borderId="12" xfId="0" applyNumberFormat="1" applyFont="1" applyFill="1" applyBorder="1" applyAlignment="1" quotePrefix="1">
      <alignment horizontal="center" vertical="center"/>
    </xf>
    <xf numFmtId="0" fontId="6" fillId="36" borderId="10" xfId="0" applyNumberFormat="1" applyFont="1" applyFill="1" applyBorder="1" applyAlignment="1" quotePrefix="1">
      <alignment horizontal="left" vertical="center"/>
    </xf>
    <xf numFmtId="0" fontId="5" fillId="36" borderId="10" xfId="0" applyNumberFormat="1" applyFont="1" applyFill="1" applyBorder="1" applyAlignment="1">
      <alignment horizontal="left" vertical="center"/>
    </xf>
    <xf numFmtId="0" fontId="5" fillId="36" borderId="11" xfId="0" applyNumberFormat="1" applyFont="1" applyFill="1" applyBorder="1" applyAlignment="1">
      <alignment horizontal="left" vertical="center"/>
    </xf>
    <xf numFmtId="0" fontId="6" fillId="36" borderId="0" xfId="0" applyFont="1" applyFill="1" applyAlignment="1">
      <alignment horizontal="center" vertical="top"/>
    </xf>
    <xf numFmtId="0" fontId="5" fillId="36" borderId="0" xfId="0" applyFont="1" applyFill="1" applyAlignment="1">
      <alignment horizontal="center" vertical="top"/>
    </xf>
    <xf numFmtId="0" fontId="37" fillId="36" borderId="0" xfId="0" applyFont="1" applyFill="1" applyAlignment="1">
      <alignment horizontal="center" vertical="center"/>
    </xf>
    <xf numFmtId="0" fontId="125" fillId="0" borderId="0" xfId="0" applyFont="1" applyAlignment="1">
      <alignment horizontal="center" vertical="center"/>
    </xf>
    <xf numFmtId="0" fontId="126" fillId="0" borderId="0" xfId="0" applyFont="1" applyAlignment="1">
      <alignment horizontal="center" vertical="center"/>
    </xf>
    <xf numFmtId="0" fontId="15" fillId="36" borderId="12" xfId="0" applyFont="1" applyFill="1" applyBorder="1" applyAlignment="1">
      <alignment horizontal="center" vertical="center" wrapText="1" readingOrder="1"/>
    </xf>
    <xf numFmtId="0" fontId="19" fillId="36" borderId="13" xfId="0" applyNumberFormat="1" applyFont="1" applyFill="1" applyBorder="1" applyAlignment="1">
      <alignment horizontal="left" vertical="center" readingOrder="1"/>
    </xf>
    <xf numFmtId="0" fontId="19" fillId="36" borderId="10" xfId="0" applyNumberFormat="1" applyFont="1" applyFill="1" applyBorder="1" applyAlignment="1">
      <alignment horizontal="left" vertical="center" readingOrder="1"/>
    </xf>
    <xf numFmtId="0" fontId="19" fillId="36" borderId="11" xfId="0" applyNumberFormat="1" applyFont="1" applyFill="1" applyBorder="1" applyAlignment="1">
      <alignment horizontal="left" vertical="center" readingOrder="1"/>
    </xf>
    <xf numFmtId="0" fontId="19" fillId="36" borderId="13" xfId="0" applyNumberFormat="1" applyFont="1" applyFill="1" applyBorder="1" applyAlignment="1" quotePrefix="1">
      <alignment horizontal="left" vertical="center" readingOrder="1"/>
    </xf>
    <xf numFmtId="0" fontId="6" fillId="36" borderId="13" xfId="0" applyNumberFormat="1" applyFont="1" applyFill="1" applyBorder="1" applyAlignment="1">
      <alignment horizontal="left" vertical="center"/>
    </xf>
    <xf numFmtId="0" fontId="6" fillId="36" borderId="10" xfId="0" applyNumberFormat="1" applyFont="1" applyFill="1" applyBorder="1" applyAlignment="1">
      <alignment horizontal="left" vertical="center"/>
    </xf>
    <xf numFmtId="0" fontId="5" fillId="36" borderId="13" xfId="0" applyNumberFormat="1" applyFont="1" applyFill="1" applyBorder="1" applyAlignment="1">
      <alignment horizontal="left" vertical="center"/>
    </xf>
    <xf numFmtId="0" fontId="5" fillId="36" borderId="10" xfId="0" applyNumberFormat="1" applyFont="1" applyFill="1" applyBorder="1" applyAlignment="1">
      <alignment horizontal="left" vertical="center"/>
    </xf>
    <xf numFmtId="0" fontId="5" fillId="36" borderId="11" xfId="0" applyNumberFormat="1" applyFont="1" applyFill="1" applyBorder="1" applyAlignment="1">
      <alignment horizontal="left" vertical="center"/>
    </xf>
    <xf numFmtId="0" fontId="0" fillId="0" borderId="0" xfId="0" applyAlignment="1">
      <alignment horizontal="center" vertical="center"/>
    </xf>
    <xf numFmtId="0" fontId="20" fillId="36" borderId="13" xfId="0" applyNumberFormat="1" applyFont="1" applyFill="1" applyBorder="1" applyAlignment="1">
      <alignment horizontal="left" vertical="center" readingOrder="1"/>
    </xf>
    <xf numFmtId="0" fontId="6" fillId="36" borderId="0" xfId="0" applyFont="1" applyFill="1" applyAlignment="1">
      <alignment horizontal="center" vertical="top"/>
    </xf>
    <xf numFmtId="0" fontId="5" fillId="36" borderId="0" xfId="0" applyFont="1" applyFill="1" applyAlignment="1">
      <alignment horizontal="center" vertical="top"/>
    </xf>
    <xf numFmtId="39" fontId="6" fillId="36" borderId="13" xfId="42" applyNumberFormat="1" applyFont="1" applyFill="1" applyBorder="1" applyAlignment="1">
      <alignment horizontal="right" vertical="center" wrapText="1"/>
    </xf>
    <xf numFmtId="39" fontId="6" fillId="36" borderId="12" xfId="42" applyNumberFormat="1" applyFont="1" applyFill="1" applyBorder="1" applyAlignment="1">
      <alignment horizontal="center" vertical="center" wrapText="1"/>
    </xf>
    <xf numFmtId="39" fontId="6" fillId="36" borderId="12" xfId="42" applyNumberFormat="1" applyFont="1" applyFill="1" applyBorder="1" applyAlignment="1">
      <alignment horizontal="justify" vertical="center"/>
    </xf>
    <xf numFmtId="0" fontId="125" fillId="0" borderId="0" xfId="0" applyFont="1" applyAlignment="1">
      <alignment horizontal="right" vertical="center"/>
    </xf>
    <xf numFmtId="39" fontId="18" fillId="36" borderId="12" xfId="0" applyNumberFormat="1" applyFont="1" applyFill="1" applyBorder="1" applyAlignment="1">
      <alignment horizontal="right" vertical="center"/>
    </xf>
    <xf numFmtId="39" fontId="35" fillId="36" borderId="12" xfId="0" applyNumberFormat="1" applyFont="1" applyFill="1" applyBorder="1" applyAlignment="1">
      <alignment horizontal="right" vertical="center"/>
    </xf>
    <xf numFmtId="39" fontId="19" fillId="36" borderId="12" xfId="0" applyNumberFormat="1" applyFont="1" applyFill="1" applyBorder="1" applyAlignment="1">
      <alignment horizontal="right" vertical="center" wrapText="1"/>
    </xf>
    <xf numFmtId="39" fontId="6" fillId="36" borderId="12" xfId="42" applyNumberFormat="1" applyFont="1" applyFill="1" applyBorder="1" applyAlignment="1">
      <alignment horizontal="right" vertical="top"/>
    </xf>
    <xf numFmtId="39" fontId="5" fillId="36" borderId="11" xfId="42" applyNumberFormat="1" applyFont="1" applyFill="1" applyBorder="1" applyAlignment="1">
      <alignment horizontal="right" vertical="center"/>
    </xf>
    <xf numFmtId="39" fontId="5" fillId="36" borderId="23" xfId="42" applyNumberFormat="1" applyFont="1" applyFill="1" applyBorder="1" applyAlignment="1">
      <alignment horizontal="right" vertical="center"/>
    </xf>
    <xf numFmtId="0" fontId="6" fillId="36" borderId="12" xfId="0" applyFont="1" applyFill="1" applyBorder="1" applyAlignment="1">
      <alignment horizontal="right" vertical="center" wrapText="1"/>
    </xf>
    <xf numFmtId="0" fontId="60" fillId="36" borderId="12" xfId="0" applyFont="1" applyFill="1" applyBorder="1" applyAlignment="1">
      <alignment horizontal="right" vertical="center" wrapText="1"/>
    </xf>
    <xf numFmtId="39" fontId="6" fillId="36" borderId="21" xfId="42" applyNumberFormat="1" applyFont="1" applyFill="1" applyBorder="1" applyAlignment="1">
      <alignment horizontal="right" vertical="center" wrapText="1"/>
    </xf>
    <xf numFmtId="39" fontId="6" fillId="36" borderId="23" xfId="42" applyNumberFormat="1" applyFont="1" applyFill="1" applyBorder="1" applyAlignment="1">
      <alignment horizontal="right" vertical="center"/>
    </xf>
    <xf numFmtId="0" fontId="5" fillId="36" borderId="10" xfId="0" applyNumberFormat="1" applyFont="1" applyFill="1" applyBorder="1" applyAlignment="1">
      <alignment horizontal="center" vertical="center"/>
    </xf>
    <xf numFmtId="0" fontId="5" fillId="36" borderId="16" xfId="0" applyFont="1" applyFill="1" applyBorder="1" applyAlignment="1">
      <alignment horizontal="center" vertical="center" wrapText="1"/>
    </xf>
    <xf numFmtId="0" fontId="5" fillId="36" borderId="16" xfId="0" applyNumberFormat="1" applyFont="1" applyFill="1" applyBorder="1" applyAlignment="1" quotePrefix="1">
      <alignment horizontal="left" vertical="center"/>
    </xf>
    <xf numFmtId="0" fontId="5" fillId="36" borderId="0" xfId="0" applyFont="1" applyFill="1" applyBorder="1" applyAlignment="1">
      <alignment horizontal="center" vertical="top"/>
    </xf>
    <xf numFmtId="0" fontId="5" fillId="36" borderId="0" xfId="0" applyFont="1" applyFill="1" applyBorder="1" applyAlignment="1">
      <alignment horizontal="right" vertical="top"/>
    </xf>
    <xf numFmtId="0" fontId="19" fillId="36" borderId="0" xfId="0" applyFont="1" applyFill="1" applyBorder="1" applyAlignment="1" quotePrefix="1">
      <alignment horizontal="center" vertical="top"/>
    </xf>
    <xf numFmtId="0" fontId="20" fillId="36" borderId="0" xfId="0" applyFont="1" applyFill="1" applyBorder="1" applyAlignment="1">
      <alignment horizontal="right" vertical="top"/>
    </xf>
    <xf numFmtId="0" fontId="19" fillId="36" borderId="0" xfId="0" applyFont="1" applyFill="1" applyBorder="1" applyAlignment="1">
      <alignment vertical="top"/>
    </xf>
    <xf numFmtId="0" fontId="19" fillId="36" borderId="0" xfId="0" applyFont="1" applyFill="1" applyBorder="1" applyAlignment="1">
      <alignment horizontal="right" vertical="top"/>
    </xf>
    <xf numFmtId="0" fontId="135" fillId="0" borderId="0" xfId="0" applyFont="1" applyAlignment="1">
      <alignment/>
    </xf>
    <xf numFmtId="0" fontId="135" fillId="0" borderId="0" xfId="0" applyFont="1" applyAlignment="1">
      <alignment horizontal="center"/>
    </xf>
    <xf numFmtId="0" fontId="5" fillId="36" borderId="21" xfId="0" applyFont="1" applyFill="1" applyBorder="1" applyAlignment="1">
      <alignment horizontal="center" vertical="center" wrapText="1" readingOrder="1"/>
    </xf>
    <xf numFmtId="0" fontId="5" fillId="36" borderId="23" xfId="0" applyFont="1" applyFill="1" applyBorder="1" applyAlignment="1">
      <alignment horizontal="center" vertical="center" wrapText="1" readingOrder="1"/>
    </xf>
    <xf numFmtId="0" fontId="5" fillId="36" borderId="20" xfId="0" applyFont="1" applyFill="1" applyBorder="1" applyAlignment="1">
      <alignment horizontal="center" vertical="center" wrapText="1" readingOrder="1"/>
    </xf>
    <xf numFmtId="0" fontId="18" fillId="36" borderId="13" xfId="0" applyFont="1" applyFill="1" applyBorder="1" applyAlignment="1">
      <alignment horizontal="center" vertical="top" wrapText="1" readingOrder="1"/>
    </xf>
    <xf numFmtId="0" fontId="18" fillId="36" borderId="17" xfId="0" applyFont="1" applyFill="1" applyBorder="1" applyAlignment="1">
      <alignment horizontal="center" vertical="top" wrapText="1" readingOrder="1"/>
    </xf>
    <xf numFmtId="0" fontId="18" fillId="36" borderId="19" xfId="0" applyFont="1" applyFill="1" applyBorder="1" applyAlignment="1">
      <alignment horizontal="right" vertical="top" wrapText="1" readingOrder="1"/>
    </xf>
    <xf numFmtId="0" fontId="6" fillId="36" borderId="11" xfId="0" applyNumberFormat="1" applyFont="1" applyFill="1" applyBorder="1" applyAlignment="1" quotePrefix="1">
      <alignment horizontal="left" vertical="center"/>
    </xf>
    <xf numFmtId="39" fontId="6" fillId="36" borderId="11" xfId="42" applyNumberFormat="1" applyFont="1" applyFill="1" applyBorder="1" applyAlignment="1">
      <alignment horizontal="center" vertical="center" wrapText="1"/>
    </xf>
    <xf numFmtId="39" fontId="6" fillId="36" borderId="20" xfId="42" applyNumberFormat="1" applyFont="1" applyFill="1" applyBorder="1" applyAlignment="1">
      <alignment horizontal="justify" vertical="center"/>
    </xf>
    <xf numFmtId="0" fontId="6" fillId="36" borderId="13" xfId="0" applyNumberFormat="1" applyFont="1" applyFill="1" applyBorder="1" applyAlignment="1" quotePrefix="1">
      <alignment vertical="center"/>
    </xf>
    <xf numFmtId="0" fontId="6" fillId="36" borderId="10" xfId="0" applyNumberFormat="1" applyFont="1" applyFill="1" applyBorder="1" applyAlignment="1">
      <alignment vertical="center"/>
    </xf>
    <xf numFmtId="0" fontId="6" fillId="36" borderId="11" xfId="0" applyNumberFormat="1" applyFont="1" applyFill="1" applyBorder="1" applyAlignment="1">
      <alignment horizontal="justify" vertical="center" wrapText="1"/>
    </xf>
    <xf numFmtId="39" fontId="5" fillId="36" borderId="11" xfId="42" applyNumberFormat="1" applyFont="1" applyFill="1" applyBorder="1" applyAlignment="1">
      <alignment horizontal="center" vertical="center" wrapText="1"/>
    </xf>
    <xf numFmtId="39" fontId="5" fillId="36" borderId="12" xfId="42" applyNumberFormat="1" applyFont="1" applyFill="1" applyBorder="1" applyAlignment="1">
      <alignment horizontal="justify" vertical="center"/>
    </xf>
    <xf numFmtId="0" fontId="6" fillId="36" borderId="0" xfId="0" applyFont="1" applyFill="1" applyAlignment="1">
      <alignment horizontal="right" vertical="top"/>
    </xf>
    <xf numFmtId="178" fontId="6" fillId="0" borderId="0" xfId="0" applyNumberFormat="1" applyFont="1" applyAlignment="1">
      <alignment horizontal="left"/>
    </xf>
    <xf numFmtId="0" fontId="6" fillId="0" borderId="0" xfId="0" applyFont="1" applyAlignment="1">
      <alignment horizontal="right" vertical="top"/>
    </xf>
    <xf numFmtId="0" fontId="36" fillId="36" borderId="0" xfId="0" applyFont="1" applyFill="1" applyAlignment="1">
      <alignment vertical="top"/>
    </xf>
    <xf numFmtId="0" fontId="36" fillId="36" borderId="0" xfId="0" applyFont="1" applyFill="1" applyAlignment="1">
      <alignment horizontal="right" vertical="top"/>
    </xf>
    <xf numFmtId="0" fontId="19" fillId="36" borderId="0" xfId="0" applyFont="1" applyFill="1" applyBorder="1" applyAlignment="1">
      <alignment horizontal="center" vertical="top"/>
    </xf>
    <xf numFmtId="0" fontId="6" fillId="36" borderId="13" xfId="0" applyNumberFormat="1" applyFont="1" applyFill="1" applyBorder="1" applyAlignment="1">
      <alignment horizontal="left" vertical="top"/>
    </xf>
    <xf numFmtId="39" fontId="6" fillId="36" borderId="21" xfId="42" applyNumberFormat="1" applyFont="1" applyFill="1" applyBorder="1" applyAlignment="1">
      <alignment horizontal="right" vertical="top" wrapText="1"/>
    </xf>
    <xf numFmtId="39" fontId="6" fillId="36" borderId="20" xfId="42" applyNumberFormat="1" applyFont="1" applyFill="1" applyBorder="1" applyAlignment="1">
      <alignment horizontal="right" vertical="top"/>
    </xf>
    <xf numFmtId="0" fontId="6" fillId="36" borderId="13" xfId="0" applyNumberFormat="1" applyFont="1" applyFill="1" applyBorder="1" applyAlignment="1" quotePrefix="1">
      <alignment vertical="top"/>
    </xf>
    <xf numFmtId="0" fontId="6" fillId="36" borderId="10" xfId="0" applyNumberFormat="1" applyFont="1" applyFill="1" applyBorder="1" applyAlignment="1" quotePrefix="1">
      <alignment vertical="top"/>
    </xf>
    <xf numFmtId="0" fontId="6" fillId="36" borderId="10" xfId="0" applyNumberFormat="1" applyFont="1" applyFill="1" applyBorder="1" applyAlignment="1">
      <alignment vertical="top"/>
    </xf>
    <xf numFmtId="0" fontId="6" fillId="36" borderId="11" xfId="0" applyNumberFormat="1" applyFont="1" applyFill="1" applyBorder="1" applyAlignment="1">
      <alignment horizontal="justify" vertical="top" wrapText="1"/>
    </xf>
    <xf numFmtId="0" fontId="6" fillId="36" borderId="13" xfId="0" applyNumberFormat="1" applyFont="1" applyFill="1" applyBorder="1" applyAlignment="1" quotePrefix="1">
      <alignment horizontal="left" vertical="top"/>
    </xf>
    <xf numFmtId="39" fontId="6" fillId="36" borderId="13" xfId="42" applyNumberFormat="1" applyFont="1" applyFill="1" applyBorder="1" applyAlignment="1">
      <alignment horizontal="right" vertical="top" wrapText="1"/>
    </xf>
    <xf numFmtId="39" fontId="6" fillId="36" borderId="12" xfId="42" applyNumberFormat="1" applyFont="1" applyFill="1" applyBorder="1" applyAlignment="1">
      <alignment horizontal="justify" vertical="top"/>
    </xf>
    <xf numFmtId="0" fontId="6" fillId="36" borderId="10" xfId="0" applyNumberFormat="1" applyFont="1" applyFill="1" applyBorder="1" applyAlignment="1" quotePrefix="1">
      <alignment horizontal="left" vertical="top"/>
    </xf>
    <xf numFmtId="0" fontId="6" fillId="36" borderId="11" xfId="0" applyNumberFormat="1" applyFont="1" applyFill="1" applyBorder="1" applyAlignment="1" quotePrefix="1">
      <alignment horizontal="left" vertical="top"/>
    </xf>
    <xf numFmtId="0" fontId="6" fillId="36" borderId="12" xfId="0" applyFont="1" applyFill="1" applyBorder="1" applyAlignment="1" quotePrefix="1">
      <alignment horizontal="center" vertical="top" wrapText="1"/>
    </xf>
    <xf numFmtId="0" fontId="6" fillId="36" borderId="19" xfId="0" applyFont="1" applyFill="1" applyBorder="1" applyAlignment="1" quotePrefix="1">
      <alignment horizontal="center" vertical="top" wrapText="1"/>
    </xf>
    <xf numFmtId="0" fontId="6" fillId="36" borderId="15" xfId="0" applyNumberFormat="1" applyFont="1" applyFill="1" applyBorder="1" applyAlignment="1" quotePrefix="1">
      <alignment vertical="top"/>
    </xf>
    <xf numFmtId="0" fontId="6" fillId="36" borderId="16" xfId="0" applyNumberFormat="1" applyFont="1" applyFill="1" applyBorder="1" applyAlignment="1" quotePrefix="1">
      <alignment vertical="top"/>
    </xf>
    <xf numFmtId="0" fontId="6" fillId="36" borderId="16" xfId="0" applyNumberFormat="1" applyFont="1" applyFill="1" applyBorder="1" applyAlignment="1">
      <alignment vertical="top"/>
    </xf>
    <xf numFmtId="0" fontId="6" fillId="36" borderId="17" xfId="0" applyNumberFormat="1" applyFont="1" applyFill="1" applyBorder="1" applyAlignment="1">
      <alignment horizontal="justify" vertical="top" wrapText="1"/>
    </xf>
    <xf numFmtId="39" fontId="6" fillId="36" borderId="15" xfId="42" applyNumberFormat="1" applyFont="1" applyFill="1" applyBorder="1" applyAlignment="1">
      <alignment horizontal="right" vertical="top" wrapText="1"/>
    </xf>
    <xf numFmtId="39" fontId="6" fillId="36" borderId="19" xfId="42" applyNumberFormat="1" applyFont="1" applyFill="1" applyBorder="1" applyAlignment="1">
      <alignment horizontal="center" vertical="center" wrapText="1"/>
    </xf>
    <xf numFmtId="39" fontId="6" fillId="36" borderId="19" xfId="42" applyNumberFormat="1" applyFont="1" applyFill="1" applyBorder="1" applyAlignment="1">
      <alignment horizontal="justify" vertical="top"/>
    </xf>
    <xf numFmtId="39" fontId="6" fillId="36" borderId="19" xfId="42" applyNumberFormat="1" applyFont="1" applyFill="1" applyBorder="1" applyAlignment="1">
      <alignment horizontal="right" vertical="top"/>
    </xf>
    <xf numFmtId="0" fontId="6" fillId="36" borderId="0" xfId="0" applyFont="1" applyFill="1" applyBorder="1" applyAlignment="1" quotePrefix="1">
      <alignment horizontal="center" vertical="top" wrapText="1"/>
    </xf>
    <xf numFmtId="0" fontId="6" fillId="36" borderId="0" xfId="0" applyNumberFormat="1" applyFont="1" applyFill="1" applyBorder="1" applyAlignment="1" quotePrefix="1">
      <alignment vertical="top"/>
    </xf>
    <xf numFmtId="0" fontId="6" fillId="36" borderId="0" xfId="0" applyFont="1" applyFill="1" applyAlignment="1">
      <alignment vertical="top"/>
    </xf>
    <xf numFmtId="0" fontId="5" fillId="36" borderId="0" xfId="0" applyFont="1" applyFill="1" applyBorder="1" applyAlignment="1">
      <alignment horizontal="center" vertical="center"/>
    </xf>
    <xf numFmtId="0" fontId="20" fillId="36" borderId="0" xfId="0" applyFont="1" applyFill="1" applyBorder="1" applyAlignment="1">
      <alignment horizontal="left" vertical="center"/>
    </xf>
    <xf numFmtId="0" fontId="20" fillId="36" borderId="0" xfId="0" applyFont="1" applyFill="1" applyBorder="1" applyAlignment="1">
      <alignment horizontal="right" vertical="center"/>
    </xf>
    <xf numFmtId="0" fontId="19" fillId="36" borderId="0" xfId="0" applyFont="1" applyFill="1" applyBorder="1" applyAlignment="1" quotePrefix="1">
      <alignment horizontal="center" vertical="center"/>
    </xf>
    <xf numFmtId="0" fontId="5" fillId="36" borderId="0" xfId="0" applyFont="1" applyFill="1" applyBorder="1" applyAlignment="1">
      <alignment horizontal="left" vertical="top"/>
    </xf>
    <xf numFmtId="0" fontId="5" fillId="36" borderId="12" xfId="0" applyFont="1" applyFill="1" applyBorder="1" applyAlignment="1" quotePrefix="1">
      <alignment horizontal="center" vertical="top"/>
    </xf>
    <xf numFmtId="0" fontId="15" fillId="36" borderId="17" xfId="0" applyFont="1" applyFill="1" applyBorder="1" applyAlignment="1">
      <alignment horizontal="center" vertical="center" wrapText="1" readingOrder="1"/>
    </xf>
    <xf numFmtId="0" fontId="15" fillId="36" borderId="19" xfId="0" applyFont="1" applyFill="1" applyBorder="1" applyAlignment="1">
      <alignment horizontal="right" vertical="center" wrapText="1" readingOrder="1"/>
    </xf>
    <xf numFmtId="0" fontId="15" fillId="36" borderId="15" xfId="0" applyFont="1" applyFill="1" applyBorder="1" applyAlignment="1">
      <alignment horizontal="center" vertical="center" wrapText="1" readingOrder="1"/>
    </xf>
    <xf numFmtId="0" fontId="15" fillId="36" borderId="25" xfId="0" applyFont="1" applyFill="1" applyBorder="1" applyAlignment="1">
      <alignment horizontal="center" vertical="center" wrapText="1" readingOrder="1"/>
    </xf>
    <xf numFmtId="0" fontId="15" fillId="36" borderId="24" xfId="0" applyFont="1" applyFill="1" applyBorder="1" applyAlignment="1">
      <alignment horizontal="right" vertical="center" wrapText="1" readingOrder="1"/>
    </xf>
    <xf numFmtId="0" fontId="15" fillId="36" borderId="12" xfId="0" applyFont="1" applyFill="1" applyBorder="1" applyAlignment="1">
      <alignment horizontal="right" vertical="center" wrapText="1" readingOrder="1"/>
    </xf>
    <xf numFmtId="0" fontId="20" fillId="36" borderId="13" xfId="0" applyNumberFormat="1" applyFont="1" applyFill="1" applyBorder="1" applyAlignment="1">
      <alignment horizontal="left" vertical="center"/>
    </xf>
    <xf numFmtId="0" fontId="20" fillId="36" borderId="10" xfId="0" applyNumberFormat="1" applyFont="1" applyFill="1" applyBorder="1" applyAlignment="1">
      <alignment horizontal="left" vertical="center"/>
    </xf>
    <xf numFmtId="0" fontId="20" fillId="36" borderId="11" xfId="0" applyNumberFormat="1" applyFont="1" applyFill="1" applyBorder="1" applyAlignment="1">
      <alignment horizontal="left" vertical="center"/>
    </xf>
    <xf numFmtId="0" fontId="6" fillId="36" borderId="13" xfId="0" applyNumberFormat="1" applyFont="1" applyFill="1" applyBorder="1" applyAlignment="1" quotePrefix="1">
      <alignment horizontal="left" vertical="center"/>
    </xf>
    <xf numFmtId="0" fontId="6" fillId="36" borderId="16" xfId="0" applyFont="1" applyFill="1" applyBorder="1" applyAlignment="1">
      <alignment horizontal="center" vertical="top"/>
    </xf>
    <xf numFmtId="0" fontId="19" fillId="36" borderId="0" xfId="0" applyFont="1" applyFill="1" applyBorder="1" applyAlignment="1">
      <alignment horizontal="right"/>
    </xf>
    <xf numFmtId="0" fontId="15" fillId="36" borderId="19" xfId="0" applyFont="1" applyFill="1" applyBorder="1" applyAlignment="1">
      <alignment horizontal="center" vertical="center" wrapText="1" readingOrder="1"/>
    </xf>
    <xf numFmtId="0" fontId="15" fillId="36" borderId="23" xfId="0" applyFont="1" applyFill="1" applyBorder="1" applyAlignment="1">
      <alignment horizontal="center" vertical="center" wrapText="1" readingOrder="1"/>
    </xf>
    <xf numFmtId="0" fontId="15" fillId="36" borderId="20" xfId="0" applyFont="1" applyFill="1" applyBorder="1" applyAlignment="1">
      <alignment horizontal="right" vertical="center" wrapText="1" readingOrder="1"/>
    </xf>
    <xf numFmtId="0" fontId="15" fillId="36" borderId="21" xfId="0" applyFont="1" applyFill="1" applyBorder="1" applyAlignment="1">
      <alignment horizontal="center" vertical="center" wrapText="1" readingOrder="1"/>
    </xf>
    <xf numFmtId="41" fontId="125" fillId="0" borderId="20" xfId="0" applyNumberFormat="1" applyFont="1" applyBorder="1" applyAlignment="1">
      <alignment/>
    </xf>
    <xf numFmtId="43" fontId="5" fillId="36" borderId="11" xfId="42" applyFont="1" applyFill="1" applyBorder="1" applyAlignment="1">
      <alignment horizontal="justify" vertical="center"/>
    </xf>
    <xf numFmtId="43" fontId="5" fillId="36" borderId="12" xfId="42" applyFont="1" applyFill="1" applyBorder="1" applyAlignment="1">
      <alignment horizontal="right" vertical="center"/>
    </xf>
    <xf numFmtId="43" fontId="6" fillId="36" borderId="11" xfId="42" applyFont="1" applyFill="1" applyBorder="1" applyAlignment="1">
      <alignment horizontal="justify" vertical="center"/>
    </xf>
    <xf numFmtId="43" fontId="5" fillId="36" borderId="0" xfId="42" applyFont="1" applyFill="1" applyBorder="1" applyAlignment="1">
      <alignment horizontal="right" vertical="center"/>
    </xf>
    <xf numFmtId="0" fontId="15" fillId="36" borderId="20" xfId="0" applyFont="1" applyFill="1" applyBorder="1" applyAlignment="1">
      <alignment horizontal="center" vertical="center" wrapText="1" readingOrder="1"/>
    </xf>
    <xf numFmtId="43" fontId="6" fillId="36" borderId="11" xfId="42" applyNumberFormat="1" applyFont="1" applyFill="1" applyBorder="1" applyAlignment="1">
      <alignment horizontal="center" vertical="center" wrapText="1"/>
    </xf>
    <xf numFmtId="0" fontId="18" fillId="36" borderId="12" xfId="0" applyFont="1" applyFill="1" applyBorder="1" applyAlignment="1">
      <alignment horizontal="center" vertical="center" wrapText="1" readingOrder="1"/>
    </xf>
    <xf numFmtId="0" fontId="18" fillId="36" borderId="13" xfId="0" applyFont="1" applyFill="1" applyBorder="1" applyAlignment="1">
      <alignment horizontal="center" vertical="center" wrapText="1" readingOrder="1"/>
    </xf>
    <xf numFmtId="0" fontId="18" fillId="36" borderId="11" xfId="0" applyFont="1" applyFill="1" applyBorder="1" applyAlignment="1">
      <alignment horizontal="center" vertical="center" wrapText="1" readingOrder="1"/>
    </xf>
    <xf numFmtId="0" fontId="18" fillId="36" borderId="17" xfId="0" applyFont="1" applyFill="1" applyBorder="1" applyAlignment="1">
      <alignment horizontal="center" vertical="center" wrapText="1" readingOrder="1"/>
    </xf>
    <xf numFmtId="43" fontId="6" fillId="36" borderId="10" xfId="42" applyNumberFormat="1" applyFont="1" applyFill="1" applyBorder="1" applyAlignment="1">
      <alignment horizontal="center" vertical="center" wrapText="1"/>
    </xf>
    <xf numFmtId="43" fontId="6" fillId="36" borderId="22" xfId="42" applyNumberFormat="1" applyFont="1" applyFill="1" applyBorder="1" applyAlignment="1">
      <alignment horizontal="center" vertical="center" wrapText="1"/>
    </xf>
    <xf numFmtId="0" fontId="5" fillId="36" borderId="0" xfId="0" applyFont="1" applyFill="1" applyBorder="1" applyAlignment="1" quotePrefix="1">
      <alignment horizontal="center" vertical="top"/>
    </xf>
    <xf numFmtId="0" fontId="6" fillId="36" borderId="0" xfId="0" applyFont="1" applyFill="1" applyBorder="1" applyAlignment="1">
      <alignment vertical="top"/>
    </xf>
    <xf numFmtId="0" fontId="6" fillId="36" borderId="0" xfId="0" applyFont="1" applyFill="1" applyBorder="1" applyAlignment="1">
      <alignment horizontal="right" vertical="top"/>
    </xf>
    <xf numFmtId="0" fontId="18" fillId="36" borderId="11" xfId="0" applyFont="1" applyFill="1" applyBorder="1" applyAlignment="1">
      <alignment horizontal="center" vertical="top" wrapText="1" readingOrder="1"/>
    </xf>
    <xf numFmtId="43" fontId="6" fillId="36" borderId="13" xfId="42" applyNumberFormat="1" applyFont="1" applyFill="1" applyBorder="1" applyAlignment="1">
      <alignment horizontal="right" vertical="top" wrapText="1"/>
    </xf>
    <xf numFmtId="43" fontId="6" fillId="36" borderId="12" xfId="42" applyFont="1" applyFill="1" applyBorder="1" applyAlignment="1">
      <alignment horizontal="justify" vertical="top"/>
    </xf>
    <xf numFmtId="0" fontId="19" fillId="36" borderId="0" xfId="0" applyFont="1" applyFill="1" applyBorder="1" applyAlignment="1">
      <alignment horizontal="right" vertical="center"/>
    </xf>
    <xf numFmtId="0" fontId="19" fillId="36" borderId="0" xfId="0" applyFont="1" applyFill="1" applyBorder="1" applyAlignment="1">
      <alignment horizontal="center" vertical="center"/>
    </xf>
    <xf numFmtId="39" fontId="6" fillId="36" borderId="20" xfId="42" applyNumberFormat="1" applyFont="1" applyFill="1" applyBorder="1" applyAlignment="1">
      <alignment horizontal="right" vertical="center"/>
    </xf>
    <xf numFmtId="0" fontId="6" fillId="36" borderId="10" xfId="0" applyNumberFormat="1" applyFont="1" applyFill="1" applyBorder="1" applyAlignment="1" quotePrefix="1">
      <alignment horizontal="justify" vertical="center"/>
    </xf>
    <xf numFmtId="0" fontId="6" fillId="36" borderId="11" xfId="0" applyNumberFormat="1" applyFont="1" applyFill="1" applyBorder="1" applyAlignment="1" quotePrefix="1">
      <alignment horizontal="justify" vertical="center"/>
    </xf>
    <xf numFmtId="0" fontId="6" fillId="36" borderId="10" xfId="0" applyNumberFormat="1" applyFont="1" applyFill="1" applyBorder="1" applyAlignment="1" quotePrefix="1">
      <alignment horizontal="justify" vertical="center" wrapText="1"/>
    </xf>
    <xf numFmtId="0" fontId="6" fillId="36" borderId="11" xfId="0" applyNumberFormat="1" applyFont="1" applyFill="1" applyBorder="1" applyAlignment="1" quotePrefix="1">
      <alignment horizontal="justify" vertical="center" wrapText="1"/>
    </xf>
    <xf numFmtId="39" fontId="19" fillId="36" borderId="13" xfId="0" applyNumberFormat="1" applyFont="1" applyFill="1" applyBorder="1" applyAlignment="1">
      <alignment vertical="center"/>
    </xf>
    <xf numFmtId="39" fontId="19" fillId="36" borderId="11" xfId="0" applyNumberFormat="1" applyFont="1" applyFill="1" applyBorder="1" applyAlignment="1">
      <alignment vertical="center"/>
    </xf>
    <xf numFmtId="39" fontId="19" fillId="36" borderId="12" xfId="0" applyNumberFormat="1" applyFont="1" applyFill="1" applyBorder="1" applyAlignment="1">
      <alignment vertical="center"/>
    </xf>
    <xf numFmtId="39" fontId="19" fillId="36" borderId="12" xfId="0" applyNumberFormat="1" applyFont="1" applyFill="1" applyBorder="1" applyAlignment="1">
      <alignment horizontal="center" vertical="center"/>
    </xf>
    <xf numFmtId="39" fontId="6" fillId="36" borderId="13" xfId="0" applyNumberFormat="1" applyFont="1" applyFill="1" applyBorder="1" applyAlignment="1" quotePrefix="1">
      <alignment horizontal="center" vertical="center"/>
    </xf>
    <xf numFmtId="39" fontId="6" fillId="36" borderId="10" xfId="0" applyNumberFormat="1" applyFont="1" applyFill="1" applyBorder="1" applyAlignment="1">
      <alignment horizontal="center" vertical="center"/>
    </xf>
    <xf numFmtId="39" fontId="6" fillId="36" borderId="11" xfId="0" applyNumberFormat="1" applyFont="1" applyFill="1" applyBorder="1" applyAlignment="1">
      <alignment vertical="center"/>
    </xf>
    <xf numFmtId="39" fontId="6" fillId="36" borderId="12" xfId="0" applyNumberFormat="1" applyFont="1" applyFill="1" applyBorder="1" applyAlignment="1">
      <alignment horizontal="center" vertical="center"/>
    </xf>
    <xf numFmtId="39" fontId="6" fillId="36" borderId="0" xfId="0" applyNumberFormat="1" applyFont="1" applyFill="1" applyBorder="1" applyAlignment="1" quotePrefix="1">
      <alignment horizontal="center" vertical="center"/>
    </xf>
    <xf numFmtId="0" fontId="6" fillId="0" borderId="13" xfId="0" applyFont="1" applyBorder="1" applyAlignment="1" quotePrefix="1">
      <alignment/>
    </xf>
    <xf numFmtId="0" fontId="6" fillId="0" borderId="10" xfId="0" applyFont="1" applyBorder="1" applyAlignment="1" quotePrefix="1">
      <alignment/>
    </xf>
    <xf numFmtId="0" fontId="6" fillId="0" borderId="11" xfId="0" applyFont="1" applyBorder="1" applyAlignment="1" quotePrefix="1">
      <alignment/>
    </xf>
    <xf numFmtId="0" fontId="6" fillId="0" borderId="13" xfId="0" applyFont="1" applyBorder="1" applyAlignment="1">
      <alignment/>
    </xf>
    <xf numFmtId="0" fontId="15" fillId="36" borderId="20" xfId="0" applyFont="1" applyFill="1" applyBorder="1" applyAlignment="1">
      <alignment horizontal="center" vertical="center" wrapText="1" readingOrder="1"/>
    </xf>
    <xf numFmtId="0" fontId="6" fillId="36" borderId="12" xfId="0" applyFont="1" applyFill="1" applyBorder="1" applyAlignment="1">
      <alignment horizontal="right" vertical="center" wrapText="1" readingOrder="1"/>
    </xf>
    <xf numFmtId="0" fontId="6" fillId="36" borderId="10" xfId="0" applyFont="1" applyFill="1" applyBorder="1" applyAlignment="1">
      <alignment horizontal="left" vertical="center" wrapText="1" readingOrder="1"/>
    </xf>
    <xf numFmtId="0" fontId="36" fillId="36" borderId="12" xfId="0" applyFont="1" applyFill="1" applyBorder="1" applyAlignment="1">
      <alignment vertical="top"/>
    </xf>
    <xf numFmtId="0" fontId="36" fillId="36" borderId="13" xfId="0" applyFont="1" applyFill="1" applyBorder="1" applyAlignment="1">
      <alignment vertical="top"/>
    </xf>
    <xf numFmtId="0" fontId="36" fillId="36" borderId="11" xfId="0" applyFont="1" applyFill="1" applyBorder="1" applyAlignment="1">
      <alignment vertical="top"/>
    </xf>
    <xf numFmtId="37" fontId="6" fillId="36" borderId="21" xfId="42" applyNumberFormat="1" applyFont="1" applyFill="1" applyBorder="1" applyAlignment="1">
      <alignment horizontal="right" vertical="center" wrapText="1"/>
    </xf>
    <xf numFmtId="0" fontId="6" fillId="36" borderId="12" xfId="0" applyFont="1" applyFill="1" applyBorder="1" applyAlignment="1">
      <alignment horizontal="right" vertical="top" wrapText="1" readingOrder="1"/>
    </xf>
    <xf numFmtId="0" fontId="4" fillId="36" borderId="0" xfId="0" applyFont="1" applyFill="1" applyAlignment="1">
      <alignment horizontal="center" vertical="center"/>
    </xf>
    <xf numFmtId="0" fontId="125" fillId="0" borderId="13" xfId="0" applyFont="1" applyBorder="1" applyAlignment="1">
      <alignment/>
    </xf>
    <xf numFmtId="0" fontId="125" fillId="0" borderId="11" xfId="0" applyFont="1" applyBorder="1" applyAlignment="1">
      <alignment/>
    </xf>
    <xf numFmtId="0" fontId="125" fillId="0" borderId="21" xfId="0" applyFont="1" applyBorder="1" applyAlignment="1">
      <alignment/>
    </xf>
    <xf numFmtId="0" fontId="125" fillId="0" borderId="23" xfId="0" applyFont="1" applyBorder="1" applyAlignment="1">
      <alignment/>
    </xf>
    <xf numFmtId="43" fontId="5" fillId="36" borderId="11" xfId="42" applyNumberFormat="1" applyFont="1" applyFill="1" applyBorder="1" applyAlignment="1">
      <alignment horizontal="center" vertical="center" wrapText="1"/>
    </xf>
    <xf numFmtId="0" fontId="125" fillId="0" borderId="22" xfId="0" applyFont="1" applyBorder="1" applyAlignment="1">
      <alignment/>
    </xf>
    <xf numFmtId="0" fontId="135" fillId="0" borderId="13" xfId="0" applyFont="1" applyBorder="1" applyAlignment="1">
      <alignment horizontal="center"/>
    </xf>
    <xf numFmtId="0" fontId="36" fillId="36" borderId="10" xfId="0" applyFont="1" applyFill="1" applyBorder="1" applyAlignment="1">
      <alignmen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125" fillId="0" borderId="22"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6" fillId="36" borderId="10" xfId="0" applyNumberFormat="1" applyFont="1" applyFill="1" applyBorder="1" applyAlignment="1">
      <alignment horizontal="left" vertical="top" wrapText="1"/>
    </xf>
    <xf numFmtId="190" fontId="127" fillId="0" borderId="20" xfId="0" applyNumberFormat="1" applyFont="1" applyBorder="1" applyAlignment="1">
      <alignment vertical="center"/>
    </xf>
    <xf numFmtId="190" fontId="135" fillId="0" borderId="20" xfId="0" applyNumberFormat="1" applyFont="1" applyBorder="1" applyAlignment="1">
      <alignment/>
    </xf>
    <xf numFmtId="190" fontId="135" fillId="0" borderId="12" xfId="0" applyNumberFormat="1" applyFont="1" applyBorder="1" applyAlignment="1">
      <alignment/>
    </xf>
    <xf numFmtId="0" fontId="15" fillId="36" borderId="0" xfId="0" applyFont="1" applyFill="1" applyAlignment="1">
      <alignment horizontal="center" vertical="top"/>
    </xf>
    <xf numFmtId="0" fontId="39" fillId="36" borderId="0" xfId="0" applyFont="1" applyFill="1" applyAlignment="1">
      <alignment horizontal="center" vertical="center"/>
    </xf>
    <xf numFmtId="0" fontId="5" fillId="36" borderId="0" xfId="0" applyFont="1" applyFill="1" applyBorder="1" applyAlignment="1">
      <alignment vertical="top"/>
    </xf>
    <xf numFmtId="41" fontId="129" fillId="46" borderId="20" xfId="0" applyNumberFormat="1" applyFont="1" applyFill="1" applyBorder="1" applyAlignment="1">
      <alignment/>
    </xf>
    <xf numFmtId="0" fontId="129" fillId="46" borderId="10" xfId="0" applyFont="1" applyFill="1" applyBorder="1" applyAlignment="1">
      <alignment/>
    </xf>
    <xf numFmtId="0" fontId="129" fillId="46" borderId="22" xfId="0" applyFont="1" applyFill="1" applyBorder="1" applyAlignment="1">
      <alignment/>
    </xf>
    <xf numFmtId="0" fontId="129" fillId="46" borderId="21" xfId="0" applyFont="1" applyFill="1" applyBorder="1" applyAlignment="1">
      <alignment/>
    </xf>
    <xf numFmtId="0" fontId="129" fillId="46" borderId="23" xfId="0" applyFont="1" applyFill="1" applyBorder="1" applyAlignment="1">
      <alignment/>
    </xf>
    <xf numFmtId="0" fontId="129" fillId="46" borderId="23" xfId="0" applyFont="1" applyFill="1" applyBorder="1" applyAlignment="1">
      <alignment horizontal="center"/>
    </xf>
    <xf numFmtId="0" fontId="125" fillId="0" borderId="0" xfId="0" applyFont="1" applyAlignment="1">
      <alignment horizontal="left" vertical="center"/>
    </xf>
    <xf numFmtId="0" fontId="125" fillId="0" borderId="0" xfId="0" applyFont="1" applyAlignment="1">
      <alignment horizontal="center" vertical="center"/>
    </xf>
    <xf numFmtId="0" fontId="131" fillId="0" borderId="13" xfId="0" applyFont="1" applyBorder="1" applyAlignment="1">
      <alignment horizontal="center"/>
    </xf>
    <xf numFmtId="0" fontId="126" fillId="0" borderId="0" xfId="0" applyFont="1" applyAlignment="1">
      <alignment horizontal="center" vertical="center"/>
    </xf>
    <xf numFmtId="0" fontId="6" fillId="36" borderId="13" xfId="0" applyNumberFormat="1" applyFont="1" applyFill="1" applyBorder="1" applyAlignment="1">
      <alignment horizontal="left" vertical="center"/>
    </xf>
    <xf numFmtId="0" fontId="5" fillId="36" borderId="10" xfId="0" applyNumberFormat="1" applyFont="1" applyFill="1" applyBorder="1" applyAlignment="1">
      <alignment horizontal="left" vertical="center" readingOrder="1"/>
    </xf>
    <xf numFmtId="43" fontId="4" fillId="36" borderId="0" xfId="42" applyFont="1" applyFill="1" applyAlignment="1">
      <alignment horizontal="center" vertical="center"/>
    </xf>
    <xf numFmtId="0" fontId="6" fillId="36" borderId="10" xfId="0" applyNumberFormat="1" applyFont="1" applyFill="1" applyBorder="1" applyAlignment="1" quotePrefix="1">
      <alignment horizontal="left" vertical="top"/>
    </xf>
    <xf numFmtId="0" fontId="6" fillId="36" borderId="11" xfId="0" applyNumberFormat="1" applyFont="1" applyFill="1" applyBorder="1" applyAlignment="1" quotePrefix="1">
      <alignment horizontal="left" vertical="top"/>
    </xf>
    <xf numFmtId="0" fontId="6" fillId="0" borderId="10" xfId="0" applyFont="1" applyBorder="1" applyAlignment="1">
      <alignment horizontal="left"/>
    </xf>
    <xf numFmtId="0" fontId="6" fillId="0" borderId="11" xfId="0" applyFont="1" applyBorder="1" applyAlignment="1">
      <alignment horizontal="left"/>
    </xf>
    <xf numFmtId="0" fontId="15" fillId="36" borderId="20" xfId="0" applyFont="1" applyFill="1" applyBorder="1" applyAlignment="1">
      <alignment horizontal="center" vertical="center" wrapText="1" readingOrder="1"/>
    </xf>
    <xf numFmtId="0" fontId="21" fillId="0" borderId="0" xfId="0" applyFont="1" applyAlignment="1">
      <alignment horizontal="center" vertical="top"/>
    </xf>
    <xf numFmtId="0" fontId="13" fillId="36" borderId="0" xfId="0" applyFont="1" applyFill="1" applyBorder="1" applyAlignment="1">
      <alignment horizontal="center" vertical="center"/>
    </xf>
    <xf numFmtId="0" fontId="5" fillId="36" borderId="10" xfId="0" applyNumberFormat="1" applyFont="1" applyFill="1" applyBorder="1" applyAlignment="1">
      <alignment horizontal="left" vertical="center"/>
    </xf>
    <xf numFmtId="0" fontId="5" fillId="36" borderId="11" xfId="0" applyNumberFormat="1" applyFont="1" applyFill="1" applyBorder="1" applyAlignment="1">
      <alignment horizontal="left" vertical="center"/>
    </xf>
    <xf numFmtId="0" fontId="5" fillId="36" borderId="19" xfId="0" applyFont="1" applyFill="1" applyBorder="1" applyAlignment="1">
      <alignment horizontal="center" vertical="center" wrapText="1" readingOrder="1"/>
    </xf>
    <xf numFmtId="0" fontId="124" fillId="39" borderId="0" xfId="0" applyFont="1" applyFill="1" applyAlignment="1">
      <alignment horizontal="center" vertical="top"/>
    </xf>
    <xf numFmtId="0" fontId="124" fillId="0" borderId="0" xfId="0" applyFont="1" applyAlignment="1">
      <alignment horizontal="center" vertical="top"/>
    </xf>
    <xf numFmtId="0" fontId="5" fillId="36" borderId="13" xfId="0" applyNumberFormat="1" applyFont="1" applyFill="1" applyBorder="1" applyAlignment="1">
      <alignment horizontal="left" vertical="center"/>
    </xf>
    <xf numFmtId="0" fontId="5" fillId="36" borderId="13" xfId="0" applyFont="1" applyFill="1" applyBorder="1" applyAlignment="1">
      <alignment horizontal="center" vertical="top" wrapText="1" readingOrder="1"/>
    </xf>
    <xf numFmtId="0" fontId="132" fillId="46" borderId="13" xfId="0" applyFont="1" applyFill="1" applyBorder="1" applyAlignment="1">
      <alignment/>
    </xf>
    <xf numFmtId="0" fontId="18" fillId="36" borderId="13" xfId="0" applyFont="1" applyFill="1" applyBorder="1" applyAlignment="1">
      <alignment horizontal="center" vertical="center" wrapText="1" readingOrder="1"/>
    </xf>
    <xf numFmtId="0" fontId="5" fillId="36" borderId="0" xfId="0" applyFont="1" applyFill="1" applyBorder="1" applyAlignment="1">
      <alignment vertical="top"/>
    </xf>
    <xf numFmtId="39" fontId="6" fillId="36" borderId="12" xfId="0" applyNumberFormat="1" applyFont="1" applyFill="1" applyBorder="1" applyAlignment="1" quotePrefix="1">
      <alignment horizontal="center" vertical="center"/>
    </xf>
    <xf numFmtId="39" fontId="19" fillId="36" borderId="13" xfId="0" applyNumberFormat="1" applyFont="1" applyFill="1" applyBorder="1" applyAlignment="1">
      <alignment horizontal="left" vertical="center"/>
    </xf>
    <xf numFmtId="39" fontId="19" fillId="36" borderId="10" xfId="0" applyNumberFormat="1" applyFont="1" applyFill="1" applyBorder="1" applyAlignment="1">
      <alignment horizontal="left" vertical="center"/>
    </xf>
    <xf numFmtId="39" fontId="19" fillId="36" borderId="11" xfId="0" applyNumberFormat="1" applyFont="1" applyFill="1" applyBorder="1" applyAlignment="1">
      <alignment horizontal="left" vertical="center"/>
    </xf>
    <xf numFmtId="39" fontId="17" fillId="36" borderId="13" xfId="0" applyNumberFormat="1" applyFont="1" applyFill="1" applyBorder="1" applyAlignment="1">
      <alignment horizontal="center" vertical="center"/>
    </xf>
    <xf numFmtId="39" fontId="17" fillId="36" borderId="10" xfId="0" applyNumberFormat="1" applyFont="1" applyFill="1" applyBorder="1" applyAlignment="1" quotePrefix="1">
      <alignment horizontal="center" vertical="center"/>
    </xf>
    <xf numFmtId="39" fontId="17" fillId="36" borderId="11" xfId="0" applyNumberFormat="1" applyFont="1" applyFill="1" applyBorder="1" applyAlignment="1" quotePrefix="1">
      <alignment horizontal="center" vertical="center"/>
    </xf>
    <xf numFmtId="39" fontId="6" fillId="36" borderId="13" xfId="0" applyNumberFormat="1" applyFont="1" applyFill="1" applyBorder="1" applyAlignment="1">
      <alignment horizontal="center" vertical="center"/>
    </xf>
    <xf numFmtId="39" fontId="6" fillId="36" borderId="10" xfId="0" applyNumberFormat="1" applyFont="1" applyFill="1" applyBorder="1" applyAlignment="1" quotePrefix="1">
      <alignment horizontal="center" vertical="center"/>
    </xf>
    <xf numFmtId="39" fontId="6" fillId="36" borderId="11" xfId="0" applyNumberFormat="1" applyFont="1" applyFill="1" applyBorder="1" applyAlignment="1" quotePrefix="1">
      <alignment horizontal="center" vertical="center"/>
    </xf>
    <xf numFmtId="39" fontId="17" fillId="36" borderId="13" xfId="0" applyNumberFormat="1" applyFont="1" applyFill="1" applyBorder="1" applyAlignment="1" quotePrefix="1">
      <alignment horizontal="center" vertical="center"/>
    </xf>
    <xf numFmtId="39" fontId="17" fillId="36" borderId="0" xfId="0" applyNumberFormat="1" applyFont="1" applyFill="1" applyBorder="1" applyAlignment="1" quotePrefix="1">
      <alignment horizontal="center" vertical="center"/>
    </xf>
    <xf numFmtId="39" fontId="6" fillId="36" borderId="16" xfId="0" applyNumberFormat="1" applyFont="1" applyFill="1" applyBorder="1" applyAlignment="1" quotePrefix="1">
      <alignment horizontal="center" vertical="center"/>
    </xf>
    <xf numFmtId="39" fontId="35" fillId="36" borderId="16" xfId="0" applyNumberFormat="1" applyFont="1" applyFill="1" applyBorder="1" applyAlignment="1">
      <alignment horizontal="right" vertical="center"/>
    </xf>
    <xf numFmtId="0" fontId="18" fillId="36" borderId="10" xfId="0" applyFont="1" applyFill="1" applyBorder="1" applyAlignment="1">
      <alignment horizontal="center" vertical="center" wrapText="1" readingOrder="1"/>
    </xf>
    <xf numFmtId="39" fontId="20" fillId="36" borderId="20" xfId="0" applyNumberFormat="1" applyFont="1" applyFill="1" applyBorder="1" applyAlignment="1">
      <alignment horizontal="right" vertical="center" wrapText="1" readingOrder="1"/>
    </xf>
    <xf numFmtId="41" fontId="129" fillId="0" borderId="12" xfId="0" applyNumberFormat="1" applyFont="1" applyBorder="1" applyAlignment="1">
      <alignment horizontal="center" vertical="justify"/>
    </xf>
    <xf numFmtId="41" fontId="129" fillId="0" borderId="20" xfId="0" applyNumberFormat="1" applyFont="1" applyBorder="1" applyAlignment="1">
      <alignment horizontal="center" vertical="justify"/>
    </xf>
    <xf numFmtId="0" fontId="129" fillId="0" borderId="12" xfId="0" applyFont="1" applyBorder="1" applyAlignment="1">
      <alignment/>
    </xf>
    <xf numFmtId="39" fontId="35" fillId="36" borderId="17" xfId="42" applyNumberFormat="1" applyFont="1" applyFill="1" applyBorder="1" applyAlignment="1">
      <alignment horizontal="right" vertical="center" readingOrder="1"/>
    </xf>
    <xf numFmtId="39" fontId="18" fillId="36" borderId="17" xfId="42" applyNumberFormat="1" applyFont="1" applyFill="1" applyBorder="1" applyAlignment="1">
      <alignment horizontal="right" vertical="center" readingOrder="1"/>
    </xf>
    <xf numFmtId="0" fontId="35" fillId="36" borderId="13" xfId="0" applyFont="1" applyFill="1" applyBorder="1" applyAlignment="1">
      <alignment horizontal="right" vertical="center" wrapText="1" readingOrder="1"/>
    </xf>
    <xf numFmtId="0" fontId="129" fillId="0" borderId="10" xfId="0" applyFont="1" applyBorder="1" applyAlignment="1">
      <alignment horizontal="left" vertical="center"/>
    </xf>
    <xf numFmtId="0" fontId="129" fillId="0" borderId="22" xfId="0" applyFont="1" applyBorder="1" applyAlignment="1">
      <alignment horizontal="left" vertical="center"/>
    </xf>
    <xf numFmtId="0" fontId="130" fillId="0" borderId="13" xfId="0" applyFont="1" applyBorder="1" applyAlignment="1">
      <alignment horizontal="left" vertical="center"/>
    </xf>
    <xf numFmtId="0" fontId="129" fillId="0" borderId="13" xfId="0" applyFont="1" applyBorder="1" applyAlignment="1">
      <alignment horizontal="center" vertical="justify"/>
    </xf>
    <xf numFmtId="0" fontId="129" fillId="0" borderId="11" xfId="0" applyFont="1" applyBorder="1" applyAlignment="1">
      <alignment horizontal="center" vertical="center"/>
    </xf>
    <xf numFmtId="0" fontId="129" fillId="0" borderId="21" xfId="0" applyFont="1" applyBorder="1" applyAlignment="1">
      <alignment horizontal="center" vertical="justify"/>
    </xf>
    <xf numFmtId="0" fontId="129" fillId="0" borderId="23" xfId="0" applyFont="1" applyBorder="1" applyAlignment="1">
      <alignment horizontal="center" vertical="center"/>
    </xf>
    <xf numFmtId="0" fontId="20" fillId="36" borderId="23" xfId="0" applyFont="1" applyFill="1" applyBorder="1" applyAlignment="1">
      <alignment horizontal="center" vertical="center" wrapText="1" readingOrder="1"/>
    </xf>
    <xf numFmtId="0" fontId="129" fillId="0" borderId="13" xfId="0" applyFont="1" applyBorder="1" applyAlignment="1">
      <alignment/>
    </xf>
    <xf numFmtId="0" fontId="129" fillId="0" borderId="21" xfId="0" applyFont="1" applyBorder="1" applyAlignment="1">
      <alignment/>
    </xf>
    <xf numFmtId="39" fontId="18" fillId="36" borderId="12" xfId="42" applyNumberFormat="1" applyFont="1" applyFill="1" applyBorder="1" applyAlignment="1">
      <alignment horizontal="right" vertical="center"/>
    </xf>
    <xf numFmtId="9" fontId="6" fillId="36" borderId="12" xfId="42" applyNumberFormat="1" applyFont="1" applyFill="1" applyBorder="1" applyAlignment="1">
      <alignment horizontal="center" vertical="center"/>
    </xf>
    <xf numFmtId="43" fontId="5" fillId="36" borderId="13" xfId="42" applyNumberFormat="1" applyFont="1" applyFill="1" applyBorder="1" applyAlignment="1">
      <alignment horizontal="left" vertical="center" wrapText="1"/>
    </xf>
    <xf numFmtId="0" fontId="130" fillId="0" borderId="22" xfId="0" applyFont="1" applyBorder="1" applyAlignment="1">
      <alignment/>
    </xf>
    <xf numFmtId="0" fontId="129" fillId="0" borderId="23" xfId="0" applyFont="1" applyBorder="1" applyAlignment="1">
      <alignment horizontal="center"/>
    </xf>
    <xf numFmtId="39" fontId="17" fillId="36" borderId="10" xfId="0" applyNumberFormat="1" applyFont="1" applyFill="1" applyBorder="1" applyAlignment="1">
      <alignment horizontal="center" vertical="center"/>
    </xf>
    <xf numFmtId="178" fontId="6" fillId="36" borderId="21" xfId="42" applyNumberFormat="1" applyFont="1" applyFill="1" applyBorder="1" applyAlignment="1">
      <alignment horizontal="center" vertical="center" wrapText="1"/>
    </xf>
    <xf numFmtId="0" fontId="18" fillId="36" borderId="15" xfId="0" applyFont="1" applyFill="1" applyBorder="1" applyAlignment="1">
      <alignment horizontal="center" vertical="center" wrapText="1" readingOrder="1"/>
    </xf>
    <xf numFmtId="0" fontId="20" fillId="36" borderId="15" xfId="0" applyNumberFormat="1" applyFont="1" applyFill="1" applyBorder="1" applyAlignment="1">
      <alignment horizontal="left" vertical="center" readingOrder="1"/>
    </xf>
    <xf numFmtId="0" fontId="20" fillId="36" borderId="16" xfId="0" applyNumberFormat="1" applyFont="1" applyFill="1" applyBorder="1" applyAlignment="1">
      <alignment horizontal="left" vertical="center" readingOrder="1"/>
    </xf>
    <xf numFmtId="0" fontId="20" fillId="36" borderId="17" xfId="0" applyNumberFormat="1" applyFont="1" applyFill="1" applyBorder="1" applyAlignment="1">
      <alignment horizontal="left" vertical="center" readingOrder="1"/>
    </xf>
    <xf numFmtId="0" fontId="20" fillId="36" borderId="14" xfId="0" applyFont="1" applyFill="1" applyBorder="1" applyAlignment="1">
      <alignment horizontal="center" vertical="center" wrapText="1" readingOrder="1"/>
    </xf>
    <xf numFmtId="0" fontId="20" fillId="36" borderId="0" xfId="0" applyFont="1" applyFill="1" applyBorder="1" applyAlignment="1">
      <alignment horizontal="center" vertical="center" wrapText="1" readingOrder="1"/>
    </xf>
    <xf numFmtId="39" fontId="20" fillId="36" borderId="19" xfId="0" applyNumberFormat="1" applyFont="1" applyFill="1" applyBorder="1" applyAlignment="1">
      <alignment horizontal="right" vertical="center" wrapText="1" readingOrder="1"/>
    </xf>
    <xf numFmtId="0" fontId="36" fillId="36" borderId="12" xfId="0" applyFont="1" applyFill="1" applyBorder="1" applyAlignment="1">
      <alignment horizontal="right" vertical="top"/>
    </xf>
    <xf numFmtId="0" fontId="5" fillId="36" borderId="13" xfId="0" applyNumberFormat="1" applyFont="1" applyFill="1" applyBorder="1" applyAlignment="1">
      <alignment vertical="center"/>
    </xf>
    <xf numFmtId="0" fontId="23" fillId="36" borderId="10" xfId="0" applyNumberFormat="1" applyFont="1" applyFill="1" applyBorder="1" applyAlignment="1">
      <alignment horizontal="left" vertical="center" readingOrder="1"/>
    </xf>
    <xf numFmtId="0" fontId="136" fillId="45" borderId="0" xfId="0" applyFont="1" applyFill="1" applyAlignment="1">
      <alignment vertical="top"/>
    </xf>
    <xf numFmtId="0" fontId="136" fillId="45" borderId="0" xfId="0" applyFont="1" applyFill="1" applyAlignment="1">
      <alignment horizontal="right" vertical="top"/>
    </xf>
    <xf numFmtId="0" fontId="137" fillId="45" borderId="0" xfId="0" applyFont="1" applyFill="1" applyAlignment="1">
      <alignment horizontal="center" vertical="top"/>
    </xf>
    <xf numFmtId="0" fontId="137" fillId="45" borderId="0" xfId="0" applyFont="1" applyFill="1" applyAlignment="1">
      <alignment horizontal="left" vertical="center"/>
    </xf>
    <xf numFmtId="0" fontId="138" fillId="45" borderId="0" xfId="0" applyFont="1" applyFill="1" applyAlignment="1">
      <alignment horizontal="left" vertical="center"/>
    </xf>
    <xf numFmtId="0" fontId="137" fillId="45" borderId="0" xfId="0" applyFont="1" applyFill="1" applyAlignment="1">
      <alignment horizontal="center" vertical="center"/>
    </xf>
    <xf numFmtId="0" fontId="137" fillId="45" borderId="0" xfId="0" applyFont="1" applyFill="1" applyAlignment="1">
      <alignment horizontal="right" vertical="center"/>
    </xf>
    <xf numFmtId="0" fontId="128" fillId="45" borderId="0" xfId="0" applyFont="1" applyFill="1" applyAlignment="1">
      <alignment horizontal="center" vertical="top"/>
    </xf>
    <xf numFmtId="0" fontId="128" fillId="45" borderId="0" xfId="0" applyFont="1" applyFill="1" applyAlignment="1">
      <alignment vertical="top"/>
    </xf>
    <xf numFmtId="0" fontId="127" fillId="45" borderId="0" xfId="0" applyFont="1" applyFill="1" applyAlignment="1">
      <alignment vertical="top"/>
    </xf>
    <xf numFmtId="0" fontId="127" fillId="45" borderId="0" xfId="0" applyFont="1" applyFill="1" applyAlignment="1">
      <alignment horizontal="right" vertical="top"/>
    </xf>
    <xf numFmtId="0" fontId="139" fillId="45" borderId="17" xfId="0" applyFont="1" applyFill="1" applyBorder="1" applyAlignment="1">
      <alignment horizontal="center" vertical="center" wrapText="1" readingOrder="1"/>
    </xf>
    <xf numFmtId="0" fontId="139" fillId="45" borderId="23" xfId="0" applyFont="1" applyFill="1" applyBorder="1" applyAlignment="1">
      <alignment horizontal="center" vertical="center" wrapText="1" readingOrder="1"/>
    </xf>
    <xf numFmtId="0" fontId="139" fillId="45" borderId="12" xfId="0" applyFont="1" applyFill="1" applyBorder="1" applyAlignment="1">
      <alignment horizontal="center" vertical="center" wrapText="1" readingOrder="1"/>
    </xf>
    <xf numFmtId="0" fontId="135" fillId="45" borderId="22" xfId="0" applyFont="1" applyFill="1" applyBorder="1" applyAlignment="1">
      <alignment horizontal="center" vertical="center" wrapText="1" readingOrder="1"/>
    </xf>
    <xf numFmtId="0" fontId="135" fillId="45" borderId="23" xfId="0" applyFont="1" applyFill="1" applyBorder="1" applyAlignment="1">
      <alignment horizontal="center" vertical="center" wrapText="1" readingOrder="1"/>
    </xf>
    <xf numFmtId="0" fontId="135" fillId="45" borderId="25" xfId="0" applyFont="1" applyFill="1" applyBorder="1" applyAlignment="1">
      <alignment horizontal="center" vertical="center" wrapText="1" readingOrder="1"/>
    </xf>
    <xf numFmtId="0" fontId="135" fillId="45" borderId="21" xfId="0" applyFont="1" applyFill="1" applyBorder="1" applyAlignment="1">
      <alignment horizontal="center" vertical="center" wrapText="1" readingOrder="1"/>
    </xf>
    <xf numFmtId="0" fontId="138" fillId="45" borderId="21" xfId="0" applyFont="1" applyFill="1" applyBorder="1" applyAlignment="1">
      <alignment horizontal="left" vertical="center" readingOrder="1"/>
    </xf>
    <xf numFmtId="0" fontId="135" fillId="45" borderId="20" xfId="0" applyFont="1" applyFill="1" applyBorder="1" applyAlignment="1">
      <alignment horizontal="center" vertical="center" wrapText="1" readingOrder="1"/>
    </xf>
    <xf numFmtId="0" fontId="138" fillId="45" borderId="22" xfId="0" applyFont="1" applyFill="1" applyBorder="1" applyAlignment="1">
      <alignment horizontal="left" vertical="center" readingOrder="1"/>
    </xf>
    <xf numFmtId="0" fontId="138" fillId="45" borderId="23" xfId="0" applyFont="1" applyFill="1" applyBorder="1" applyAlignment="1">
      <alignment horizontal="left" vertical="center" readingOrder="1"/>
    </xf>
    <xf numFmtId="0" fontId="138" fillId="45" borderId="22" xfId="0" applyFont="1" applyFill="1" applyBorder="1" applyAlignment="1">
      <alignment horizontal="center" vertical="center" wrapText="1" readingOrder="1"/>
    </xf>
    <xf numFmtId="39" fontId="138" fillId="45" borderId="12" xfId="0" applyNumberFormat="1" applyFont="1" applyFill="1" applyBorder="1" applyAlignment="1">
      <alignment horizontal="right" vertical="center" wrapText="1" readingOrder="1"/>
    </xf>
    <xf numFmtId="39" fontId="140" fillId="45" borderId="17" xfId="0" applyNumberFormat="1" applyFont="1" applyFill="1" applyBorder="1" applyAlignment="1">
      <alignment horizontal="right" vertical="center" readingOrder="1"/>
    </xf>
    <xf numFmtId="0" fontId="138" fillId="45" borderId="21" xfId="0" applyFont="1" applyFill="1" applyBorder="1" applyAlignment="1">
      <alignment horizontal="center" vertical="center" wrapText="1" readingOrder="1"/>
    </xf>
    <xf numFmtId="0" fontId="127" fillId="45" borderId="21" xfId="0" applyFont="1" applyFill="1" applyBorder="1" applyAlignment="1">
      <alignment horizontal="left" vertical="center"/>
    </xf>
    <xf numFmtId="0" fontId="127" fillId="45" borderId="22" xfId="0" applyFont="1" applyFill="1" applyBorder="1" applyAlignment="1">
      <alignment horizontal="left" vertical="center"/>
    </xf>
    <xf numFmtId="0" fontId="127" fillId="45" borderId="23" xfId="0" applyFont="1" applyFill="1" applyBorder="1" applyAlignment="1">
      <alignment horizontal="left" vertical="center"/>
    </xf>
    <xf numFmtId="43" fontId="127" fillId="45" borderId="22" xfId="0" applyNumberFormat="1" applyFont="1" applyFill="1" applyBorder="1" applyAlignment="1">
      <alignment horizontal="right" vertical="center" wrapText="1"/>
    </xf>
    <xf numFmtId="43" fontId="127" fillId="45" borderId="22" xfId="0" applyNumberFormat="1" applyFont="1" applyFill="1" applyBorder="1" applyAlignment="1">
      <alignment horizontal="center" vertical="center" wrapText="1"/>
    </xf>
    <xf numFmtId="39" fontId="127" fillId="45" borderId="20" xfId="0" applyNumberFormat="1" applyFont="1" applyFill="1" applyBorder="1" applyAlignment="1">
      <alignment horizontal="right" vertical="center"/>
    </xf>
    <xf numFmtId="39" fontId="125" fillId="45" borderId="11" xfId="0" applyNumberFormat="1" applyFont="1" applyFill="1" applyBorder="1" applyAlignment="1">
      <alignment horizontal="right" vertical="center"/>
    </xf>
    <xf numFmtId="0" fontId="127" fillId="45" borderId="20" xfId="0" applyFont="1" applyFill="1" applyBorder="1" applyAlignment="1">
      <alignment horizontal="center" vertical="center" wrapText="1"/>
    </xf>
    <xf numFmtId="39" fontId="125" fillId="45" borderId="23" xfId="0" applyNumberFormat="1" applyFont="1" applyFill="1" applyBorder="1" applyAlignment="1">
      <alignment horizontal="right" vertical="center"/>
    </xf>
    <xf numFmtId="0" fontId="127" fillId="45" borderId="22" xfId="0" applyFont="1" applyFill="1" applyBorder="1" applyAlignment="1">
      <alignment vertical="center"/>
    </xf>
    <xf numFmtId="0" fontId="127" fillId="45" borderId="22" xfId="0" applyFont="1" applyFill="1" applyBorder="1" applyAlignment="1">
      <alignment horizontal="justify" vertical="center"/>
    </xf>
    <xf numFmtId="0" fontId="127" fillId="45" borderId="23" xfId="0" applyFont="1" applyFill="1" applyBorder="1" applyAlignment="1">
      <alignment horizontal="justify" vertical="center"/>
    </xf>
    <xf numFmtId="0" fontId="127" fillId="45" borderId="22" xfId="0" applyFont="1" applyFill="1" applyBorder="1" applyAlignment="1">
      <alignment horizontal="justify" vertical="center" wrapText="1"/>
    </xf>
    <xf numFmtId="39" fontId="137" fillId="45" borderId="22" xfId="0" applyNumberFormat="1" applyFont="1" applyFill="1" applyBorder="1" applyAlignment="1">
      <alignment horizontal="left" vertical="center"/>
    </xf>
    <xf numFmtId="39" fontId="137" fillId="45" borderId="23" xfId="0" applyNumberFormat="1" applyFont="1" applyFill="1" applyBorder="1" applyAlignment="1">
      <alignment horizontal="left" vertical="center"/>
    </xf>
    <xf numFmtId="39" fontId="135" fillId="45" borderId="23" xfId="0" applyNumberFormat="1" applyFont="1" applyFill="1" applyBorder="1" applyAlignment="1">
      <alignment horizontal="right" vertical="center"/>
    </xf>
    <xf numFmtId="39" fontId="137" fillId="45" borderId="20" xfId="0" applyNumberFormat="1" applyFont="1" applyFill="1" applyBorder="1" applyAlignment="1">
      <alignment horizontal="center" vertical="center"/>
    </xf>
    <xf numFmtId="39" fontId="127" fillId="45" borderId="22" xfId="0" applyNumberFormat="1" applyFont="1" applyFill="1" applyBorder="1" applyAlignment="1">
      <alignment horizontal="center" vertical="center"/>
    </xf>
    <xf numFmtId="39" fontId="127" fillId="45" borderId="23" xfId="0" applyNumberFormat="1" applyFont="1" applyFill="1" applyBorder="1" applyAlignment="1">
      <alignment horizontal="center" vertical="center"/>
    </xf>
    <xf numFmtId="39" fontId="127" fillId="45" borderId="22" xfId="0" applyNumberFormat="1" applyFont="1" applyFill="1" applyBorder="1" applyAlignment="1">
      <alignment vertical="center"/>
    </xf>
    <xf numFmtId="39" fontId="127" fillId="45" borderId="23" xfId="0" applyNumberFormat="1" applyFont="1" applyFill="1" applyBorder="1" applyAlignment="1">
      <alignment vertical="center"/>
    </xf>
    <xf numFmtId="39" fontId="127" fillId="45" borderId="20" xfId="0" applyNumberFormat="1" applyFont="1" applyFill="1" applyBorder="1" applyAlignment="1">
      <alignment horizontal="center" vertical="center"/>
    </xf>
    <xf numFmtId="39" fontId="141" fillId="45" borderId="22" xfId="0" applyNumberFormat="1" applyFont="1" applyFill="1" applyBorder="1" applyAlignment="1">
      <alignment horizontal="center" vertical="center"/>
    </xf>
    <xf numFmtId="39" fontId="141" fillId="45" borderId="23" xfId="0" applyNumberFormat="1" applyFont="1" applyFill="1" applyBorder="1" applyAlignment="1">
      <alignment horizontal="center" vertical="center"/>
    </xf>
    <xf numFmtId="39" fontId="137" fillId="45" borderId="23" xfId="0" applyNumberFormat="1" applyFont="1" applyFill="1" applyBorder="1" applyAlignment="1">
      <alignment horizontal="right" vertical="center" wrapText="1"/>
    </xf>
    <xf numFmtId="39" fontId="127" fillId="45" borderId="0" xfId="0" applyNumberFormat="1" applyFont="1" applyFill="1" applyAlignment="1">
      <alignment horizontal="center" vertical="center"/>
    </xf>
    <xf numFmtId="39" fontId="141" fillId="45" borderId="0" xfId="0" applyNumberFormat="1" applyFont="1" applyFill="1" applyAlignment="1">
      <alignment horizontal="center" vertical="center"/>
    </xf>
    <xf numFmtId="39" fontId="125" fillId="45" borderId="0" xfId="0" applyNumberFormat="1" applyFont="1" applyFill="1" applyAlignment="1">
      <alignment horizontal="right" vertical="center"/>
    </xf>
    <xf numFmtId="0" fontId="128" fillId="0" borderId="0" xfId="0" applyFont="1" applyAlignment="1">
      <alignment/>
    </xf>
    <xf numFmtId="0" fontId="137" fillId="0" borderId="0" xfId="0" applyFont="1" applyAlignment="1">
      <alignment/>
    </xf>
    <xf numFmtId="0" fontId="137" fillId="0" borderId="0" xfId="0" applyFont="1" applyAlignment="1">
      <alignment horizontal="center"/>
    </xf>
    <xf numFmtId="0" fontId="5" fillId="36" borderId="21" xfId="0" applyNumberFormat="1" applyFont="1" applyFill="1" applyBorder="1" applyAlignment="1">
      <alignment horizontal="left" vertical="center" readingOrder="1"/>
    </xf>
    <xf numFmtId="0" fontId="5" fillId="36" borderId="22" xfId="0" applyNumberFormat="1" applyFont="1" applyFill="1" applyBorder="1" applyAlignment="1">
      <alignment horizontal="left" vertical="center" readingOrder="1"/>
    </xf>
    <xf numFmtId="0" fontId="5" fillId="36" borderId="23" xfId="0" applyNumberFormat="1" applyFont="1" applyFill="1" applyBorder="1" applyAlignment="1">
      <alignment horizontal="left" vertical="center" readingOrder="1"/>
    </xf>
    <xf numFmtId="0" fontId="5" fillId="36" borderId="26" xfId="0" applyFont="1" applyFill="1" applyBorder="1" applyAlignment="1">
      <alignment horizontal="center" vertical="center" wrapText="1" readingOrder="1"/>
    </xf>
    <xf numFmtId="0" fontId="5" fillId="36" borderId="27" xfId="0" applyFont="1" applyFill="1" applyBorder="1" applyAlignment="1">
      <alignment horizontal="center" vertical="center" wrapText="1" readingOrder="1"/>
    </xf>
    <xf numFmtId="0" fontId="5" fillId="36" borderId="28" xfId="0" applyFont="1" applyFill="1" applyBorder="1" applyAlignment="1">
      <alignment horizontal="center" vertical="center" wrapText="1" readingOrder="1"/>
    </xf>
    <xf numFmtId="0" fontId="18" fillId="36" borderId="29" xfId="0" applyFont="1" applyFill="1" applyBorder="1" applyAlignment="1">
      <alignment horizontal="center" vertical="top" wrapText="1" readingOrder="1"/>
    </xf>
    <xf numFmtId="0" fontId="18" fillId="36" borderId="30" xfId="0" applyFont="1" applyFill="1" applyBorder="1" applyAlignment="1">
      <alignment horizontal="center" vertical="top" wrapText="1" readingOrder="1"/>
    </xf>
    <xf numFmtId="0" fontId="18" fillId="36" borderId="31" xfId="0" applyFont="1" applyFill="1" applyBorder="1" applyAlignment="1">
      <alignment horizontal="center" vertical="top" wrapText="1" readingOrder="1"/>
    </xf>
    <xf numFmtId="0" fontId="18" fillId="36" borderId="32" xfId="0" applyFont="1" applyFill="1" applyBorder="1" applyAlignment="1">
      <alignment horizontal="center" vertical="top" wrapText="1" readingOrder="1"/>
    </xf>
    <xf numFmtId="0" fontId="5" fillId="36" borderId="33" xfId="0" applyFont="1" applyFill="1" applyBorder="1" applyAlignment="1">
      <alignment horizontal="center" vertical="center" wrapText="1" readingOrder="1"/>
    </xf>
    <xf numFmtId="39" fontId="5" fillId="36" borderId="34" xfId="42" applyNumberFormat="1" applyFont="1" applyFill="1" applyBorder="1" applyAlignment="1">
      <alignment horizontal="right" vertical="center" wrapText="1" readingOrder="1"/>
    </xf>
    <xf numFmtId="0" fontId="6" fillId="36" borderId="35" xfId="0" applyFont="1" applyFill="1" applyBorder="1" applyAlignment="1">
      <alignment horizontal="center" vertical="center" wrapText="1"/>
    </xf>
    <xf numFmtId="41" fontId="142" fillId="0" borderId="36" xfId="0" applyNumberFormat="1" applyFont="1" applyBorder="1" applyAlignment="1">
      <alignment horizontal="right"/>
    </xf>
    <xf numFmtId="39" fontId="6" fillId="36" borderId="36" xfId="42" applyNumberFormat="1" applyFont="1" applyFill="1" applyBorder="1" applyAlignment="1">
      <alignment horizontal="right" vertical="center"/>
    </xf>
    <xf numFmtId="0" fontId="5" fillId="36" borderId="35" xfId="0" applyFont="1" applyFill="1" applyBorder="1" applyAlignment="1">
      <alignment horizontal="center" vertical="center" wrapText="1"/>
    </xf>
    <xf numFmtId="39" fontId="5" fillId="36" borderId="36" xfId="42" applyNumberFormat="1" applyFont="1" applyFill="1" applyBorder="1" applyAlignment="1">
      <alignment horizontal="right" vertical="center"/>
    </xf>
    <xf numFmtId="0" fontId="5" fillId="36" borderId="37" xfId="0" applyFont="1" applyFill="1" applyBorder="1" applyAlignment="1">
      <alignment horizontal="center" vertical="center" wrapText="1"/>
    </xf>
    <xf numFmtId="0" fontId="5" fillId="36" borderId="30" xfId="0" applyFont="1" applyFill="1" applyBorder="1" applyAlignment="1">
      <alignment horizontal="center" vertical="center" wrapText="1"/>
    </xf>
    <xf numFmtId="0" fontId="5" fillId="36" borderId="38" xfId="0" applyFont="1" applyFill="1" applyBorder="1" applyAlignment="1">
      <alignment horizontal="center" vertical="center" wrapText="1"/>
    </xf>
    <xf numFmtId="0" fontId="5" fillId="36" borderId="31" xfId="0" applyFont="1" applyFill="1" applyBorder="1" applyAlignment="1">
      <alignment horizontal="center" vertical="center" wrapText="1"/>
    </xf>
    <xf numFmtId="0" fontId="5" fillId="36" borderId="39" xfId="0" applyFont="1" applyFill="1" applyBorder="1" applyAlignment="1">
      <alignment horizontal="center" vertical="center" wrapText="1"/>
    </xf>
    <xf numFmtId="39" fontId="5" fillId="36" borderId="32" xfId="42" applyNumberFormat="1" applyFont="1" applyFill="1" applyBorder="1" applyAlignment="1">
      <alignment horizontal="right" vertical="center"/>
    </xf>
    <xf numFmtId="9" fontId="5" fillId="36" borderId="40" xfId="0" applyNumberFormat="1" applyFont="1" applyFill="1" applyBorder="1" applyAlignment="1">
      <alignment horizontal="center" vertical="center" wrapText="1"/>
    </xf>
    <xf numFmtId="39" fontId="6" fillId="36" borderId="41" xfId="42" applyNumberFormat="1" applyFont="1" applyFill="1" applyBorder="1" applyAlignment="1">
      <alignment horizontal="right" vertical="center"/>
    </xf>
    <xf numFmtId="0" fontId="5" fillId="36" borderId="42"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34" xfId="0" applyFont="1" applyFill="1" applyBorder="1" applyAlignment="1">
      <alignment horizontal="center" vertical="center" wrapText="1"/>
    </xf>
    <xf numFmtId="0" fontId="18" fillId="36" borderId="39" xfId="0" applyFont="1" applyFill="1" applyBorder="1" applyAlignment="1">
      <alignment horizontal="center" vertical="top" wrapText="1" readingOrder="1"/>
    </xf>
    <xf numFmtId="0" fontId="6" fillId="36" borderId="20" xfId="0" applyFont="1" applyFill="1" applyBorder="1" applyAlignment="1" quotePrefix="1">
      <alignment horizontal="center" vertical="top" wrapText="1"/>
    </xf>
    <xf numFmtId="0" fontId="6" fillId="36" borderId="21" xfId="0" applyNumberFormat="1" applyFont="1" applyFill="1" applyBorder="1" applyAlignment="1" quotePrefix="1">
      <alignment vertical="top"/>
    </xf>
    <xf numFmtId="0" fontId="6" fillId="36" borderId="22" xfId="0" applyNumberFormat="1" applyFont="1" applyFill="1" applyBorder="1" applyAlignment="1">
      <alignment vertical="top"/>
    </xf>
    <xf numFmtId="0" fontId="6" fillId="36" borderId="23" xfId="0" applyNumberFormat="1" applyFont="1" applyFill="1" applyBorder="1" applyAlignment="1">
      <alignment horizontal="justify" vertical="top" wrapText="1"/>
    </xf>
    <xf numFmtId="39" fontId="6" fillId="36" borderId="20" xfId="42" applyNumberFormat="1" applyFont="1" applyFill="1" applyBorder="1" applyAlignment="1">
      <alignment horizontal="center" vertical="center" wrapText="1"/>
    </xf>
    <xf numFmtId="39" fontId="6" fillId="36" borderId="20" xfId="42" applyNumberFormat="1" applyFont="1" applyFill="1" applyBorder="1" applyAlignment="1">
      <alignment horizontal="justify" vertical="top"/>
    </xf>
    <xf numFmtId="0" fontId="6" fillId="36" borderId="35" xfId="0" applyFont="1" applyFill="1" applyBorder="1" applyAlignment="1">
      <alignment horizontal="center" vertical="top" wrapText="1"/>
    </xf>
    <xf numFmtId="39" fontId="5" fillId="36" borderId="36" xfId="42" applyNumberFormat="1" applyFont="1" applyFill="1" applyBorder="1" applyAlignment="1">
      <alignment horizontal="right" vertical="top"/>
    </xf>
    <xf numFmtId="39" fontId="6" fillId="36" borderId="36" xfId="42" applyNumberFormat="1" applyFont="1" applyFill="1" applyBorder="1" applyAlignment="1">
      <alignment horizontal="right" vertical="top"/>
    </xf>
    <xf numFmtId="0" fontId="6" fillId="0" borderId="35" xfId="0" applyFont="1" applyBorder="1" applyAlignment="1">
      <alignment horizontal="center"/>
    </xf>
    <xf numFmtId="0" fontId="5" fillId="36" borderId="35" xfId="0" applyFont="1" applyFill="1" applyBorder="1" applyAlignment="1">
      <alignment horizontal="center" vertical="top" wrapText="1"/>
    </xf>
    <xf numFmtId="39" fontId="5" fillId="36" borderId="32" xfId="42" applyNumberFormat="1" applyFont="1" applyFill="1" applyBorder="1" applyAlignment="1">
      <alignment horizontal="right" vertical="top"/>
    </xf>
    <xf numFmtId="10" fontId="6" fillId="36" borderId="40" xfId="42" applyNumberFormat="1" applyFont="1" applyFill="1" applyBorder="1" applyAlignment="1">
      <alignment horizontal="center" vertical="top"/>
    </xf>
    <xf numFmtId="39" fontId="6" fillId="36" borderId="41" xfId="42" applyNumberFormat="1" applyFont="1" applyFill="1" applyBorder="1" applyAlignment="1">
      <alignment horizontal="right" vertical="top"/>
    </xf>
    <xf numFmtId="39" fontId="6" fillId="36" borderId="39" xfId="42" applyNumberFormat="1" applyFont="1" applyFill="1" applyBorder="1" applyAlignment="1">
      <alignment horizontal="justify" vertical="top"/>
    </xf>
    <xf numFmtId="0" fontId="6" fillId="36" borderId="42" xfId="0" applyFont="1" applyFill="1" applyBorder="1" applyAlignment="1" quotePrefix="1">
      <alignment horizontal="center" vertical="top" wrapText="1"/>
    </xf>
    <xf numFmtId="0" fontId="6" fillId="36" borderId="42" xfId="0" applyNumberFormat="1" applyFont="1" applyFill="1" applyBorder="1" applyAlignment="1" quotePrefix="1">
      <alignment vertical="top"/>
    </xf>
    <xf numFmtId="0" fontId="6" fillId="36" borderId="42" xfId="0" applyNumberFormat="1" applyFont="1" applyFill="1" applyBorder="1" applyAlignment="1">
      <alignment vertical="top"/>
    </xf>
    <xf numFmtId="0" fontId="6" fillId="36" borderId="43" xfId="0" applyNumberFormat="1" applyFont="1" applyFill="1" applyBorder="1" applyAlignment="1">
      <alignment horizontal="justify" vertical="top" wrapText="1"/>
    </xf>
    <xf numFmtId="0" fontId="6" fillId="36" borderId="0" xfId="0" applyNumberFormat="1" applyFont="1" applyFill="1" applyBorder="1" applyAlignment="1">
      <alignment vertical="top"/>
    </xf>
    <xf numFmtId="0" fontId="6" fillId="36" borderId="34" xfId="0" applyNumberFormat="1" applyFont="1" applyFill="1" applyBorder="1" applyAlignment="1">
      <alignment horizontal="justify" vertical="top" wrapText="1"/>
    </xf>
    <xf numFmtId="0" fontId="6" fillId="36" borderId="0" xfId="0" applyNumberFormat="1" applyFont="1" applyFill="1" applyBorder="1" applyAlignment="1">
      <alignment horizontal="justify" vertical="top" wrapText="1"/>
    </xf>
    <xf numFmtId="39" fontId="6" fillId="36" borderId="0" xfId="42" applyNumberFormat="1" applyFont="1" applyFill="1" applyBorder="1" applyAlignment="1">
      <alignment horizontal="left" vertical="top" wrapText="1"/>
    </xf>
    <xf numFmtId="39" fontId="6" fillId="36" borderId="0" xfId="42" applyNumberFormat="1" applyFont="1" applyFill="1" applyBorder="1" applyAlignment="1">
      <alignment horizontal="justify" vertical="top"/>
    </xf>
    <xf numFmtId="39" fontId="5" fillId="36" borderId="0" xfId="42" applyNumberFormat="1" applyFont="1" applyFill="1" applyBorder="1" applyAlignment="1">
      <alignment horizontal="right" vertical="top"/>
    </xf>
    <xf numFmtId="0" fontId="135" fillId="0" borderId="0" xfId="0" applyFont="1" applyAlignment="1">
      <alignment horizontal="left"/>
    </xf>
    <xf numFmtId="0" fontId="18" fillId="36" borderId="26" xfId="0" applyFont="1" applyFill="1" applyBorder="1" applyAlignment="1">
      <alignment horizontal="center" vertical="center" wrapText="1" readingOrder="1"/>
    </xf>
    <xf numFmtId="0" fontId="18" fillId="36" borderId="27" xfId="0" applyFont="1" applyFill="1" applyBorder="1" applyAlignment="1">
      <alignment horizontal="center" vertical="center" wrapText="1" readingOrder="1"/>
    </xf>
    <xf numFmtId="0" fontId="18" fillId="36" borderId="28" xfId="0" applyFont="1" applyFill="1" applyBorder="1" applyAlignment="1">
      <alignment horizontal="center" vertical="center" wrapText="1" readingOrder="1"/>
    </xf>
    <xf numFmtId="0" fontId="15" fillId="36" borderId="37" xfId="0" applyFont="1" applyFill="1" applyBorder="1" applyAlignment="1">
      <alignment horizontal="center" vertical="center" wrapText="1" readingOrder="1"/>
    </xf>
    <xf numFmtId="0" fontId="15" fillId="36" borderId="39" xfId="0" applyFont="1" applyFill="1" applyBorder="1" applyAlignment="1">
      <alignment horizontal="center" vertical="center" wrapText="1" readingOrder="1"/>
    </xf>
    <xf numFmtId="0" fontId="15" fillId="36" borderId="32" xfId="0" applyFont="1" applyFill="1" applyBorder="1" applyAlignment="1">
      <alignment horizontal="center" vertical="center" wrapText="1" readingOrder="1"/>
    </xf>
    <xf numFmtId="0" fontId="23" fillId="36" borderId="33" xfId="0" applyFont="1" applyFill="1" applyBorder="1" applyAlignment="1">
      <alignment horizontal="center" vertical="center" wrapText="1" readingOrder="1"/>
    </xf>
    <xf numFmtId="0" fontId="60" fillId="36" borderId="35" xfId="0" applyFont="1" applyFill="1" applyBorder="1" applyAlignment="1">
      <alignment horizontal="center" vertical="center" wrapText="1"/>
    </xf>
    <xf numFmtId="43" fontId="60" fillId="36" borderId="36" xfId="42" applyFont="1" applyFill="1" applyBorder="1" applyAlignment="1">
      <alignment horizontal="justify" vertical="center"/>
    </xf>
    <xf numFmtId="0" fontId="6" fillId="36" borderId="35" xfId="0" applyFont="1" applyFill="1" applyBorder="1" applyAlignment="1">
      <alignment horizontal="center" vertical="center" wrapText="1"/>
    </xf>
    <xf numFmtId="43" fontId="6" fillId="36" borderId="36" xfId="42" applyFont="1" applyFill="1" applyBorder="1" applyAlignment="1">
      <alignment horizontal="justify" vertical="center"/>
    </xf>
    <xf numFmtId="43" fontId="6" fillId="36" borderId="36" xfId="42" applyFont="1" applyFill="1" applyBorder="1" applyAlignment="1">
      <alignment horizontal="justify" vertical="center"/>
    </xf>
    <xf numFmtId="0" fontId="6" fillId="36" borderId="37" xfId="0" applyFont="1" applyFill="1" applyBorder="1" applyAlignment="1">
      <alignment horizontal="center" vertical="center" wrapText="1"/>
    </xf>
    <xf numFmtId="0" fontId="6" fillId="36" borderId="30" xfId="0" applyNumberFormat="1" applyFont="1" applyFill="1" applyBorder="1" applyAlignment="1" quotePrefix="1">
      <alignment vertical="center"/>
    </xf>
    <xf numFmtId="0" fontId="6" fillId="36" borderId="38" xfId="0" applyNumberFormat="1" applyFont="1" applyFill="1" applyBorder="1" applyAlignment="1" quotePrefix="1">
      <alignment vertical="center"/>
    </xf>
    <xf numFmtId="0" fontId="6" fillId="36" borderId="38" xfId="0" applyNumberFormat="1" applyFont="1" applyFill="1" applyBorder="1" applyAlignment="1">
      <alignment vertical="center"/>
    </xf>
    <xf numFmtId="0" fontId="6" fillId="36" borderId="31" xfId="0" applyNumberFormat="1" applyFont="1" applyFill="1" applyBorder="1" applyAlignment="1">
      <alignment horizontal="justify" vertical="center" wrapText="1"/>
    </xf>
    <xf numFmtId="180" fontId="6" fillId="36" borderId="18" xfId="42" applyNumberFormat="1" applyFont="1" applyFill="1" applyBorder="1" applyAlignment="1">
      <alignment horizontal="right" vertical="center" wrapText="1"/>
    </xf>
    <xf numFmtId="178" fontId="6" fillId="36" borderId="18" xfId="42" applyNumberFormat="1" applyFont="1" applyFill="1" applyBorder="1" applyAlignment="1">
      <alignment horizontal="left" wrapText="1"/>
    </xf>
    <xf numFmtId="43" fontId="6" fillId="36" borderId="44" xfId="42" applyFont="1" applyFill="1" applyBorder="1" applyAlignment="1">
      <alignment horizontal="justify" vertical="center"/>
    </xf>
    <xf numFmtId="43" fontId="6" fillId="36" borderId="32" xfId="42" applyFont="1" applyFill="1" applyBorder="1" applyAlignment="1">
      <alignment horizontal="justify" vertical="center"/>
    </xf>
    <xf numFmtId="0" fontId="4" fillId="0" borderId="21" xfId="0" applyFont="1" applyBorder="1" applyAlignment="1">
      <alignment vertical="top"/>
    </xf>
    <xf numFmtId="0" fontId="2" fillId="0" borderId="22" xfId="0" applyFont="1" applyBorder="1" applyAlignment="1">
      <alignment vertical="top"/>
    </xf>
    <xf numFmtId="180" fontId="5" fillId="36" borderId="21" xfId="0" applyNumberFormat="1" applyFont="1" applyFill="1" applyBorder="1" applyAlignment="1">
      <alignment vertical="center"/>
    </xf>
    <xf numFmtId="178" fontId="5" fillId="36" borderId="23" xfId="0" applyNumberFormat="1" applyFont="1" applyFill="1" applyBorder="1" applyAlignment="1">
      <alignment horizontal="left"/>
    </xf>
    <xf numFmtId="39" fontId="5" fillId="36" borderId="21" xfId="0" applyNumberFormat="1" applyFont="1" applyFill="1" applyBorder="1" applyAlignment="1">
      <alignment vertical="center"/>
    </xf>
    <xf numFmtId="39" fontId="5" fillId="36" borderId="20" xfId="0" applyNumberFormat="1" applyFont="1" applyFill="1" applyBorder="1" applyAlignment="1">
      <alignment horizontal="right" vertical="center"/>
    </xf>
    <xf numFmtId="43" fontId="19" fillId="36" borderId="34" xfId="42" applyFont="1" applyFill="1" applyBorder="1" applyAlignment="1">
      <alignment horizontal="center" vertical="center" wrapText="1" readingOrder="1"/>
    </xf>
    <xf numFmtId="0" fontId="19" fillId="36" borderId="45" xfId="0" applyFont="1" applyFill="1" applyBorder="1" applyAlignment="1">
      <alignment horizontal="center" vertical="center" wrapText="1" readingOrder="1"/>
    </xf>
    <xf numFmtId="43" fontId="19" fillId="36" borderId="46" xfId="42" applyFont="1" applyFill="1" applyBorder="1" applyAlignment="1">
      <alignment horizontal="center" vertical="center" wrapText="1" readingOrder="1"/>
    </xf>
    <xf numFmtId="0" fontId="23" fillId="36" borderId="45" xfId="0" applyFont="1" applyFill="1" applyBorder="1" applyAlignment="1">
      <alignment horizontal="center" vertical="center" wrapText="1" readingOrder="1"/>
    </xf>
    <xf numFmtId="43" fontId="23" fillId="36" borderId="46" xfId="42" applyFont="1" applyFill="1" applyBorder="1" applyAlignment="1">
      <alignment horizontal="center" vertical="center" wrapText="1" readingOrder="1"/>
    </xf>
    <xf numFmtId="43" fontId="23" fillId="36" borderId="47" xfId="42" applyFont="1" applyFill="1" applyBorder="1" applyAlignment="1">
      <alignment horizontal="center" vertical="center" wrapText="1" readingOrder="1"/>
    </xf>
    <xf numFmtId="43" fontId="19" fillId="36" borderId="47" xfId="42" applyFont="1" applyFill="1" applyBorder="1" applyAlignment="1">
      <alignment horizontal="center" vertical="center" wrapText="1" readingOrder="1"/>
    </xf>
    <xf numFmtId="0" fontId="6" fillId="36" borderId="35" xfId="0" applyFont="1" applyFill="1" applyBorder="1" applyAlignment="1">
      <alignment horizontal="center" vertical="center" wrapText="1" readingOrder="1"/>
    </xf>
    <xf numFmtId="0" fontId="6" fillId="36" borderId="35" xfId="0" applyFont="1" applyFill="1" applyBorder="1" applyAlignment="1">
      <alignment horizontal="center" vertical="center" wrapText="1" readingOrder="1"/>
    </xf>
    <xf numFmtId="0" fontId="6" fillId="36" borderId="35" xfId="0" applyFont="1" applyFill="1" applyBorder="1" applyAlignment="1" quotePrefix="1">
      <alignment horizontal="center" vertical="center" wrapText="1" readingOrder="1"/>
    </xf>
    <xf numFmtId="0" fontId="6" fillId="36" borderId="37" xfId="0" applyFont="1" applyFill="1" applyBorder="1" applyAlignment="1">
      <alignment horizontal="center" vertical="center" wrapText="1" readingOrder="1"/>
    </xf>
    <xf numFmtId="0" fontId="127" fillId="0" borderId="18" xfId="0" applyFont="1" applyBorder="1" applyAlignment="1">
      <alignment vertical="top"/>
    </xf>
    <xf numFmtId="1" fontId="127" fillId="0" borderId="18" xfId="0" applyNumberFormat="1" applyFont="1" applyBorder="1" applyAlignment="1">
      <alignment horizontal="center" vertical="top" wrapText="1"/>
    </xf>
    <xf numFmtId="43" fontId="127" fillId="0" borderId="48" xfId="0" applyNumberFormat="1" applyFont="1" applyBorder="1" applyAlignment="1">
      <alignment horizontal="justify" vertical="top"/>
    </xf>
    <xf numFmtId="43" fontId="23" fillId="36" borderId="32" xfId="42" applyFont="1" applyFill="1" applyBorder="1" applyAlignment="1">
      <alignment horizontal="center" vertical="center" wrapText="1" readingOrder="1"/>
    </xf>
    <xf numFmtId="0" fontId="2" fillId="0" borderId="0" xfId="0" applyFont="1" applyBorder="1" applyAlignment="1">
      <alignment horizontal="center" vertical="top"/>
    </xf>
    <xf numFmtId="178" fontId="5" fillId="36" borderId="12" xfId="0" applyNumberFormat="1" applyFont="1" applyFill="1" applyBorder="1" applyAlignment="1">
      <alignment horizontal="left"/>
    </xf>
    <xf numFmtId="180" fontId="6" fillId="36" borderId="12" xfId="0" applyNumberFormat="1" applyFont="1" applyFill="1" applyBorder="1" applyAlignment="1">
      <alignment vertical="center"/>
    </xf>
    <xf numFmtId="0" fontId="54" fillId="36" borderId="12" xfId="0" applyFont="1" applyFill="1" applyBorder="1" applyAlignment="1" quotePrefix="1">
      <alignment horizontal="justify" vertical="center" wrapText="1"/>
    </xf>
    <xf numFmtId="0" fontId="125" fillId="0" borderId="0" xfId="0" applyFont="1" applyAlignment="1">
      <alignment horizontal="center" vertical="center"/>
    </xf>
    <xf numFmtId="0" fontId="19" fillId="36" borderId="0" xfId="0" applyFont="1" applyFill="1" applyBorder="1" applyAlignment="1">
      <alignment horizontal="left" vertical="center"/>
    </xf>
    <xf numFmtId="0" fontId="5" fillId="36" borderId="13" xfId="0" applyFont="1" applyFill="1" applyBorder="1" applyAlignment="1">
      <alignment horizontal="center" vertical="top" wrapText="1" readingOrder="1"/>
    </xf>
    <xf numFmtId="0" fontId="5" fillId="36" borderId="21" xfId="0" applyFont="1" applyFill="1" applyBorder="1" applyAlignment="1">
      <alignment horizontal="center" vertical="center" wrapText="1" readingOrder="1"/>
    </xf>
    <xf numFmtId="0" fontId="5" fillId="36" borderId="19" xfId="0" applyFont="1" applyFill="1" applyBorder="1" applyAlignment="1">
      <alignment horizontal="center" vertical="center" wrapText="1" readingOrder="1"/>
    </xf>
    <xf numFmtId="39" fontId="54" fillId="36" borderId="12" xfId="0" applyNumberFormat="1" applyFont="1" applyFill="1" applyBorder="1" applyAlignment="1">
      <alignment horizontal="justify" vertical="center" wrapText="1"/>
    </xf>
    <xf numFmtId="0" fontId="6" fillId="0" borderId="10" xfId="0" applyFont="1" applyBorder="1" applyAlignment="1" quotePrefix="1">
      <alignment horizontal="left"/>
    </xf>
    <xf numFmtId="0" fontId="6" fillId="0" borderId="10" xfId="0" applyFont="1" applyBorder="1" applyAlignment="1">
      <alignment/>
    </xf>
    <xf numFmtId="39" fontId="52" fillId="36" borderId="20" xfId="0" applyNumberFormat="1" applyFont="1" applyFill="1" applyBorder="1" applyAlignment="1">
      <alignment horizontal="right" vertical="center" wrapText="1"/>
    </xf>
    <xf numFmtId="0" fontId="15" fillId="36" borderId="26" xfId="0" applyFont="1" applyFill="1" applyBorder="1" applyAlignment="1">
      <alignment horizontal="center" vertical="center" wrapText="1" readingOrder="1"/>
    </xf>
    <xf numFmtId="0" fontId="15" fillId="36" borderId="27" xfId="0" applyFont="1" applyFill="1" applyBorder="1" applyAlignment="1">
      <alignment horizontal="center" vertical="center" wrapText="1" readingOrder="1"/>
    </xf>
    <xf numFmtId="0" fontId="15" fillId="36" borderId="28" xfId="0" applyFont="1" applyFill="1" applyBorder="1" applyAlignment="1">
      <alignment horizontal="center" vertical="center" wrapText="1" readingOrder="1"/>
    </xf>
    <xf numFmtId="0" fontId="15" fillId="36" borderId="49" xfId="0" applyFont="1" applyFill="1" applyBorder="1" applyAlignment="1">
      <alignment horizontal="center" vertical="center" wrapText="1" readingOrder="1"/>
    </xf>
    <xf numFmtId="0" fontId="17" fillId="36" borderId="14"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18" fillId="36" borderId="50" xfId="0" applyFont="1" applyFill="1" applyBorder="1" applyAlignment="1">
      <alignment horizontal="center" vertical="center" wrapText="1" readingOrder="1"/>
    </xf>
    <xf numFmtId="0" fontId="5" fillId="36" borderId="51" xfId="0" applyNumberFormat="1" applyFont="1" applyFill="1" applyBorder="1" applyAlignment="1">
      <alignment horizontal="left" vertical="center" readingOrder="1"/>
    </xf>
    <xf numFmtId="0" fontId="18" fillId="36" borderId="40" xfId="0" applyFont="1" applyFill="1" applyBorder="1" applyAlignment="1">
      <alignment horizontal="center" vertical="top" wrapText="1" readingOrder="1"/>
    </xf>
    <xf numFmtId="0" fontId="5" fillId="36" borderId="52" xfId="0" applyNumberFormat="1" applyFont="1" applyFill="1" applyBorder="1" applyAlignment="1">
      <alignment horizontal="left" vertical="center" readingOrder="1"/>
    </xf>
    <xf numFmtId="0" fontId="5" fillId="36" borderId="53" xfId="0" applyNumberFormat="1" applyFont="1" applyFill="1" applyBorder="1" applyAlignment="1">
      <alignment horizontal="left" vertical="center" readingOrder="1"/>
    </xf>
    <xf numFmtId="0" fontId="5" fillId="36" borderId="51" xfId="0" applyFont="1" applyFill="1" applyBorder="1" applyAlignment="1">
      <alignment horizontal="center" vertical="center" wrapText="1" readingOrder="1"/>
    </xf>
    <xf numFmtId="0" fontId="5" fillId="36" borderId="52" xfId="0" applyFont="1" applyFill="1" applyBorder="1" applyAlignment="1">
      <alignment horizontal="center" vertical="center" wrapText="1" readingOrder="1"/>
    </xf>
    <xf numFmtId="0" fontId="5" fillId="36" borderId="40" xfId="0" applyFont="1" applyFill="1" applyBorder="1" applyAlignment="1">
      <alignment horizontal="center" vertical="center" wrapText="1" readingOrder="1"/>
    </xf>
    <xf numFmtId="43" fontId="5" fillId="36" borderId="43" xfId="42" applyFont="1" applyFill="1" applyBorder="1" applyAlignment="1">
      <alignment horizontal="right" vertical="center" wrapText="1" readingOrder="1"/>
    </xf>
    <xf numFmtId="0" fontId="5" fillId="36" borderId="45" xfId="0" applyFont="1" applyFill="1" applyBorder="1" applyAlignment="1">
      <alignment horizontal="center" vertical="center" wrapText="1" readingOrder="1"/>
    </xf>
    <xf numFmtId="43" fontId="6" fillId="36" borderId="36" xfId="42" applyFont="1" applyFill="1" applyBorder="1" applyAlignment="1">
      <alignment horizontal="right" vertical="center"/>
    </xf>
    <xf numFmtId="43" fontId="5" fillId="36" borderId="36" xfId="42" applyFont="1" applyFill="1" applyBorder="1" applyAlignment="1">
      <alignment horizontal="right" vertical="center"/>
    </xf>
    <xf numFmtId="0" fontId="5" fillId="36" borderId="29" xfId="0" applyFont="1" applyFill="1" applyBorder="1" applyAlignment="1">
      <alignment horizontal="center" vertical="center" wrapText="1" readingOrder="1"/>
    </xf>
    <xf numFmtId="0" fontId="6" fillId="36" borderId="30" xfId="0" applyNumberFormat="1" applyFont="1" applyFill="1" applyBorder="1" applyAlignment="1" quotePrefix="1">
      <alignment horizontal="left" vertical="center"/>
    </xf>
    <xf numFmtId="0" fontId="5" fillId="36" borderId="38" xfId="0" applyNumberFormat="1" applyFont="1" applyFill="1" applyBorder="1" applyAlignment="1">
      <alignment horizontal="left" vertical="center" readingOrder="1"/>
    </xf>
    <xf numFmtId="0" fontId="6" fillId="36" borderId="38" xfId="0" applyNumberFormat="1" applyFont="1" applyFill="1" applyBorder="1" applyAlignment="1" quotePrefix="1">
      <alignment horizontal="left" vertical="center"/>
    </xf>
    <xf numFmtId="0" fontId="6" fillId="36" borderId="31" xfId="0" applyNumberFormat="1" applyFont="1" applyFill="1" applyBorder="1" applyAlignment="1" quotePrefix="1">
      <alignment horizontal="left" vertical="center"/>
    </xf>
    <xf numFmtId="43" fontId="6" fillId="36" borderId="48" xfId="42" applyNumberFormat="1" applyFont="1" applyFill="1" applyBorder="1" applyAlignment="1">
      <alignment horizontal="right" vertical="center" wrapText="1"/>
    </xf>
    <xf numFmtId="43" fontId="6" fillId="36" borderId="18" xfId="42" applyNumberFormat="1" applyFont="1" applyFill="1" applyBorder="1" applyAlignment="1">
      <alignment horizontal="center" vertical="center" wrapText="1"/>
    </xf>
    <xf numFmtId="43" fontId="6" fillId="36" borderId="44" xfId="42" applyFont="1" applyFill="1" applyBorder="1" applyAlignment="1">
      <alignment horizontal="justify" vertical="center"/>
    </xf>
    <xf numFmtId="43" fontId="5" fillId="36" borderId="32" xfId="42" applyFont="1" applyFill="1" applyBorder="1" applyAlignment="1">
      <alignment horizontal="right" vertical="center"/>
    </xf>
    <xf numFmtId="0" fontId="5" fillId="36" borderId="49" xfId="0" applyFont="1" applyFill="1" applyBorder="1" applyAlignment="1">
      <alignment horizontal="center" vertical="center" wrapText="1" readingOrder="1"/>
    </xf>
    <xf numFmtId="0" fontId="6" fillId="36" borderId="35" xfId="0" applyFont="1" applyFill="1" applyBorder="1" applyAlignment="1">
      <alignment horizontal="right" vertical="top" wrapText="1"/>
    </xf>
    <xf numFmtId="43" fontId="6" fillId="36" borderId="36" xfId="42" applyFont="1" applyFill="1" applyBorder="1" applyAlignment="1">
      <alignment horizontal="right" vertical="top"/>
    </xf>
    <xf numFmtId="43" fontId="5" fillId="36" borderId="36" xfId="42" applyFont="1" applyFill="1" applyBorder="1" applyAlignment="1">
      <alignment horizontal="right" vertical="top"/>
    </xf>
    <xf numFmtId="0" fontId="6" fillId="36" borderId="37" xfId="0" applyFont="1" applyFill="1" applyBorder="1" applyAlignment="1" quotePrefix="1">
      <alignment horizontal="center" vertical="top" wrapText="1"/>
    </xf>
    <xf numFmtId="0" fontId="6" fillId="36" borderId="30" xfId="0" applyNumberFormat="1" applyFont="1" applyFill="1" applyBorder="1" applyAlignment="1" quotePrefix="1">
      <alignment vertical="top"/>
    </xf>
    <xf numFmtId="43" fontId="6" fillId="36" borderId="38" xfId="42" applyNumberFormat="1" applyFont="1" applyFill="1" applyBorder="1" applyAlignment="1">
      <alignment horizontal="center" vertical="center" wrapText="1"/>
    </xf>
    <xf numFmtId="43" fontId="6" fillId="36" borderId="39" xfId="42" applyFont="1" applyFill="1" applyBorder="1" applyAlignment="1">
      <alignment horizontal="justify" vertical="top"/>
    </xf>
    <xf numFmtId="43" fontId="5" fillId="36" borderId="32" xfId="42" applyFont="1" applyFill="1" applyBorder="1" applyAlignment="1">
      <alignment horizontal="right" vertical="top"/>
    </xf>
    <xf numFmtId="9" fontId="6" fillId="36" borderId="20" xfId="42" applyNumberFormat="1" applyFont="1" applyFill="1" applyBorder="1" applyAlignment="1">
      <alignment horizontal="center" vertical="top"/>
    </xf>
    <xf numFmtId="43" fontId="6" fillId="36" borderId="28" xfId="42" applyFont="1" applyFill="1" applyBorder="1" applyAlignment="1">
      <alignment horizontal="right" vertical="top"/>
    </xf>
    <xf numFmtId="0" fontId="5" fillId="36" borderId="50" xfId="0" applyFont="1" applyFill="1" applyBorder="1" applyAlignment="1">
      <alignment horizontal="center" vertical="center" wrapText="1" readingOrder="1"/>
    </xf>
    <xf numFmtId="0" fontId="129" fillId="46" borderId="51" xfId="0" applyFont="1" applyFill="1" applyBorder="1" applyAlignment="1">
      <alignment/>
    </xf>
    <xf numFmtId="0" fontId="129" fillId="46" borderId="53" xfId="0" applyFont="1" applyFill="1" applyBorder="1" applyAlignment="1">
      <alignment/>
    </xf>
    <xf numFmtId="0" fontId="129" fillId="46" borderId="40" xfId="0" applyFont="1" applyFill="1" applyBorder="1" applyAlignment="1">
      <alignment/>
    </xf>
    <xf numFmtId="43" fontId="5" fillId="36" borderId="41" xfId="42" applyFont="1" applyFill="1" applyBorder="1" applyAlignment="1">
      <alignment horizontal="right" vertical="top"/>
    </xf>
    <xf numFmtId="0" fontId="5" fillId="36" borderId="38" xfId="0" applyNumberFormat="1" applyFont="1" applyFill="1" applyBorder="1" applyAlignment="1">
      <alignment horizontal="center" vertical="top"/>
    </xf>
    <xf numFmtId="0" fontId="5" fillId="36" borderId="38" xfId="0" applyNumberFormat="1" applyFont="1" applyFill="1" applyBorder="1" applyAlignment="1">
      <alignment vertical="top"/>
    </xf>
    <xf numFmtId="0" fontId="5" fillId="36" borderId="31" xfId="0" applyNumberFormat="1" applyFont="1" applyFill="1" applyBorder="1" applyAlignment="1">
      <alignment horizontal="justify" vertical="top" wrapText="1"/>
    </xf>
    <xf numFmtId="43" fontId="5" fillId="36" borderId="30" xfId="42" applyNumberFormat="1" applyFont="1" applyFill="1" applyBorder="1" applyAlignment="1">
      <alignment horizontal="right" vertical="top" wrapText="1"/>
    </xf>
    <xf numFmtId="43" fontId="5" fillId="36" borderId="38" xfId="42" applyNumberFormat="1" applyFont="1" applyFill="1" applyBorder="1" applyAlignment="1">
      <alignment horizontal="center" vertical="center" wrapText="1"/>
    </xf>
    <xf numFmtId="43" fontId="5" fillId="36" borderId="39" xfId="42" applyFont="1" applyFill="1" applyBorder="1" applyAlignment="1">
      <alignment horizontal="justify" vertical="top"/>
    </xf>
    <xf numFmtId="0" fontId="23" fillId="36" borderId="13" xfId="0" applyNumberFormat="1" applyFont="1" applyFill="1" applyBorder="1" applyAlignment="1">
      <alignment horizontal="left" vertical="center" readingOrder="1"/>
    </xf>
    <xf numFmtId="0" fontId="36" fillId="36" borderId="22" xfId="0" applyFont="1" applyFill="1" applyBorder="1" applyAlignment="1">
      <alignment vertical="top"/>
    </xf>
    <xf numFmtId="0" fontId="129" fillId="0" borderId="22" xfId="0" applyFont="1" applyBorder="1" applyAlignment="1" quotePrefix="1">
      <alignment/>
    </xf>
    <xf numFmtId="0" fontId="6" fillId="36" borderId="13" xfId="0" applyNumberFormat="1" applyFont="1" applyFill="1" applyBorder="1" applyAlignment="1">
      <alignment vertical="center"/>
    </xf>
    <xf numFmtId="0" fontId="6" fillId="36" borderId="11" xfId="0" applyNumberFormat="1" applyFont="1" applyFill="1" applyBorder="1" applyAlignment="1" quotePrefix="1">
      <alignment vertical="center"/>
    </xf>
    <xf numFmtId="0" fontId="133" fillId="0" borderId="23" xfId="0" applyFont="1" applyBorder="1" applyAlignment="1">
      <alignment horizontal="center"/>
    </xf>
    <xf numFmtId="43" fontId="133" fillId="0" borderId="23" xfId="42" applyFont="1" applyBorder="1" applyAlignment="1">
      <alignment horizontal="center"/>
    </xf>
    <xf numFmtId="43" fontId="133" fillId="0" borderId="23" xfId="42" applyFont="1" applyBorder="1" applyAlignment="1">
      <alignment/>
    </xf>
    <xf numFmtId="0" fontId="133" fillId="0" borderId="22" xfId="0" applyFont="1" applyBorder="1" applyAlignment="1">
      <alignment/>
    </xf>
    <xf numFmtId="0" fontId="132" fillId="0" borderId="22" xfId="0" applyFont="1" applyBorder="1" applyAlignment="1">
      <alignment horizontal="left"/>
    </xf>
    <xf numFmtId="0" fontId="19" fillId="36" borderId="13" xfId="0" applyFont="1" applyFill="1" applyBorder="1" applyAlignment="1">
      <alignment horizontal="center" vertical="center" wrapText="1" readingOrder="1"/>
    </xf>
    <xf numFmtId="0" fontId="2" fillId="0" borderId="10" xfId="0" applyFont="1" applyBorder="1" applyAlignment="1">
      <alignment vertical="top"/>
    </xf>
    <xf numFmtId="0" fontId="133" fillId="0" borderId="13" xfId="0" applyFont="1" applyBorder="1" applyAlignment="1">
      <alignment horizontal="center"/>
    </xf>
    <xf numFmtId="0" fontId="133" fillId="0" borderId="11" xfId="0" applyFont="1" applyBorder="1" applyAlignment="1">
      <alignment/>
    </xf>
    <xf numFmtId="0" fontId="133" fillId="0" borderId="21" xfId="0" applyFont="1" applyBorder="1" applyAlignment="1">
      <alignment horizontal="center"/>
    </xf>
    <xf numFmtId="0" fontId="133" fillId="0" borderId="21" xfId="0" applyFont="1" applyBorder="1" applyAlignment="1">
      <alignment horizontal="center"/>
    </xf>
    <xf numFmtId="0" fontId="5" fillId="36" borderId="10" xfId="0" applyNumberFormat="1" applyFont="1" applyFill="1" applyBorder="1" applyAlignment="1" quotePrefix="1">
      <alignment vertical="center"/>
    </xf>
    <xf numFmtId="0" fontId="5" fillId="36" borderId="11" xfId="0" applyNumberFormat="1" applyFont="1" applyFill="1" applyBorder="1" applyAlignment="1" quotePrefix="1">
      <alignment vertical="center"/>
    </xf>
    <xf numFmtId="0" fontId="5" fillId="36" borderId="11" xfId="0" applyNumberFormat="1" applyFont="1" applyFill="1" applyBorder="1" applyAlignment="1">
      <alignment vertical="center"/>
    </xf>
    <xf numFmtId="0" fontId="143" fillId="0" borderId="23" xfId="0" applyFont="1" applyBorder="1" applyAlignment="1">
      <alignment horizontal="center"/>
    </xf>
    <xf numFmtId="0" fontId="144" fillId="0" borderId="23" xfId="0" applyFont="1" applyBorder="1" applyAlignment="1">
      <alignment horizontal="center"/>
    </xf>
    <xf numFmtId="41" fontId="143" fillId="0" borderId="23" xfId="0" applyNumberFormat="1" applyFont="1" applyBorder="1" applyAlignment="1">
      <alignment/>
    </xf>
    <xf numFmtId="190" fontId="143" fillId="0" borderId="23" xfId="0" applyNumberFormat="1" applyFont="1" applyBorder="1" applyAlignment="1">
      <alignment horizontal="center"/>
    </xf>
    <xf numFmtId="0" fontId="131" fillId="0" borderId="13" xfId="0" applyFont="1" applyBorder="1" applyAlignment="1">
      <alignment/>
    </xf>
    <xf numFmtId="0" fontId="131" fillId="0" borderId="21" xfId="0" applyFont="1" applyBorder="1" applyAlignment="1">
      <alignment vertical="justify"/>
    </xf>
    <xf numFmtId="0" fontId="143" fillId="0" borderId="13" xfId="0" applyFont="1" applyBorder="1" applyAlignment="1">
      <alignment horizontal="center"/>
    </xf>
    <xf numFmtId="0" fontId="143" fillId="0" borderId="11" xfId="0" applyFont="1" applyBorder="1" applyAlignment="1">
      <alignment/>
    </xf>
    <xf numFmtId="0" fontId="131" fillId="0" borderId="21" xfId="0" applyFont="1" applyBorder="1" applyAlignment="1">
      <alignment vertical="top"/>
    </xf>
    <xf numFmtId="0" fontId="143" fillId="0" borderId="21" xfId="0" applyFont="1" applyBorder="1" applyAlignment="1">
      <alignment horizontal="right"/>
    </xf>
    <xf numFmtId="0" fontId="5" fillId="36" borderId="0" xfId="0" applyNumberFormat="1" applyFont="1" applyFill="1" applyBorder="1" applyAlignment="1">
      <alignment vertical="center"/>
    </xf>
    <xf numFmtId="0" fontId="131" fillId="0" borderId="0" xfId="0" applyFont="1" applyBorder="1" applyAlignment="1">
      <alignment horizontal="left"/>
    </xf>
    <xf numFmtId="0" fontId="143" fillId="0" borderId="0" xfId="0" applyFont="1" applyBorder="1" applyAlignment="1">
      <alignment horizontal="right"/>
    </xf>
    <xf numFmtId="0" fontId="143" fillId="0" borderId="0" xfId="0" applyFont="1" applyBorder="1" applyAlignment="1">
      <alignment horizontal="center"/>
    </xf>
    <xf numFmtId="190" fontId="143" fillId="0" borderId="0" xfId="0" applyNumberFormat="1" applyFont="1" applyBorder="1" applyAlignment="1">
      <alignment horizontal="center"/>
    </xf>
    <xf numFmtId="190" fontId="143" fillId="0" borderId="12" xfId="0" applyNumberFormat="1" applyFont="1" applyBorder="1" applyAlignment="1">
      <alignment horizontal="center"/>
    </xf>
    <xf numFmtId="0" fontId="143" fillId="0" borderId="13" xfId="0" applyFont="1" applyBorder="1" applyAlignment="1">
      <alignment horizontal="right"/>
    </xf>
    <xf numFmtId="0" fontId="143" fillId="0" borderId="11" xfId="0" applyFont="1" applyBorder="1" applyAlignment="1">
      <alignment horizontal="center"/>
    </xf>
    <xf numFmtId="0" fontId="19" fillId="36" borderId="21" xfId="0" applyFont="1" applyFill="1" applyBorder="1" applyAlignment="1">
      <alignment horizontal="center" vertical="center" wrapText="1" readingOrder="1"/>
    </xf>
    <xf numFmtId="0" fontId="19" fillId="36" borderId="22" xfId="0" applyFont="1" applyFill="1" applyBorder="1" applyAlignment="1">
      <alignment horizontal="center" vertical="center" wrapText="1" readingOrder="1"/>
    </xf>
    <xf numFmtId="0" fontId="19" fillId="36" borderId="12" xfId="0" applyFont="1" applyFill="1" applyBorder="1" applyAlignment="1">
      <alignment horizontal="center" vertical="center" wrapText="1" readingOrder="1"/>
    </xf>
    <xf numFmtId="43" fontId="19" fillId="36" borderId="17" xfId="42" applyFont="1" applyFill="1" applyBorder="1" applyAlignment="1">
      <alignment horizontal="right" vertical="center" wrapText="1" readingOrder="1"/>
    </xf>
    <xf numFmtId="0" fontId="19" fillId="36" borderId="13" xfId="0" applyNumberFormat="1" applyFont="1" applyFill="1" applyBorder="1" applyAlignment="1">
      <alignment horizontal="left" vertical="center" readingOrder="1"/>
    </xf>
    <xf numFmtId="0" fontId="19" fillId="36" borderId="10" xfId="0" applyNumberFormat="1" applyFont="1" applyFill="1" applyBorder="1" applyAlignment="1" quotePrefix="1">
      <alignment horizontal="left" vertical="center" readingOrder="1"/>
    </xf>
    <xf numFmtId="0" fontId="19" fillId="36" borderId="11" xfId="0" applyNumberFormat="1" applyFont="1" applyFill="1" applyBorder="1" applyAlignment="1" quotePrefix="1">
      <alignment horizontal="left" vertical="center" readingOrder="1"/>
    </xf>
    <xf numFmtId="0" fontId="19" fillId="36" borderId="12" xfId="0" applyFont="1" applyFill="1" applyBorder="1" applyAlignment="1">
      <alignment horizontal="center" vertical="center"/>
    </xf>
    <xf numFmtId="39" fontId="19" fillId="36" borderId="12" xfId="0" applyNumberFormat="1" applyFont="1" applyFill="1" applyBorder="1" applyAlignment="1">
      <alignment horizontal="right" vertical="center"/>
    </xf>
    <xf numFmtId="43" fontId="23" fillId="36" borderId="17" xfId="42" applyFont="1" applyFill="1" applyBorder="1" applyAlignment="1">
      <alignment horizontal="right" vertical="center" wrapText="1" readingOrder="1"/>
    </xf>
    <xf numFmtId="0" fontId="19" fillId="36" borderId="20" xfId="0" applyFont="1" applyFill="1" applyBorder="1" applyAlignment="1">
      <alignment horizontal="center" vertical="center" wrapText="1" readingOrder="1"/>
    </xf>
    <xf numFmtId="43" fontId="19" fillId="36" borderId="25" xfId="42" applyFont="1" applyFill="1" applyBorder="1" applyAlignment="1">
      <alignment horizontal="right" vertical="center" wrapText="1" readingOrder="1"/>
    </xf>
    <xf numFmtId="0" fontId="5" fillId="36" borderId="26" xfId="0" applyFont="1" applyFill="1" applyBorder="1" applyAlignment="1">
      <alignment horizontal="center" vertical="center" wrapText="1" readingOrder="1"/>
    </xf>
    <xf numFmtId="0" fontId="5" fillId="36" borderId="27" xfId="0" applyFont="1" applyFill="1" applyBorder="1" applyAlignment="1">
      <alignment horizontal="center" vertical="center" wrapText="1" readingOrder="1"/>
    </xf>
    <xf numFmtId="0" fontId="5" fillId="36" borderId="28" xfId="0" applyFont="1" applyFill="1" applyBorder="1" applyAlignment="1">
      <alignment horizontal="center" vertical="center" wrapText="1" readingOrder="1"/>
    </xf>
    <xf numFmtId="0" fontId="18" fillId="36" borderId="29" xfId="0" applyFont="1" applyFill="1" applyBorder="1" applyAlignment="1">
      <alignment horizontal="center" vertical="center" wrapText="1" readingOrder="1"/>
    </xf>
    <xf numFmtId="0" fontId="18" fillId="36" borderId="31" xfId="0" applyFont="1" applyFill="1" applyBorder="1" applyAlignment="1">
      <alignment horizontal="center" vertical="center" wrapText="1" readingOrder="1"/>
    </xf>
    <xf numFmtId="0" fontId="18" fillId="36" borderId="32" xfId="0" applyFont="1" applyFill="1" applyBorder="1" applyAlignment="1">
      <alignment horizontal="center" vertical="center" wrapText="1" readingOrder="1"/>
    </xf>
    <xf numFmtId="0" fontId="19" fillId="36" borderId="33" xfId="0" applyFont="1" applyFill="1" applyBorder="1" applyAlignment="1">
      <alignment horizontal="center" vertical="center" wrapText="1" readingOrder="1"/>
    </xf>
    <xf numFmtId="43" fontId="19" fillId="36" borderId="34" xfId="42" applyFont="1" applyFill="1" applyBorder="1" applyAlignment="1">
      <alignment horizontal="right" vertical="center" wrapText="1" readingOrder="1"/>
    </xf>
    <xf numFmtId="43" fontId="19" fillId="36" borderId="46" xfId="42" applyFont="1" applyFill="1" applyBorder="1" applyAlignment="1">
      <alignment horizontal="right" vertical="center" wrapText="1" readingOrder="1"/>
    </xf>
    <xf numFmtId="43" fontId="23" fillId="36" borderId="46" xfId="42" applyFont="1" applyFill="1" applyBorder="1" applyAlignment="1">
      <alignment horizontal="right" vertical="center" wrapText="1" readingOrder="1"/>
    </xf>
    <xf numFmtId="43" fontId="5" fillId="36" borderId="36" xfId="42" applyFont="1" applyFill="1" applyBorder="1" applyAlignment="1">
      <alignment horizontal="justify" vertical="center"/>
    </xf>
    <xf numFmtId="0" fontId="5" fillId="36" borderId="30" xfId="0" applyNumberFormat="1" applyFont="1" applyFill="1" applyBorder="1" applyAlignment="1">
      <alignment vertical="center"/>
    </xf>
    <xf numFmtId="0" fontId="5" fillId="36" borderId="38" xfId="0" applyNumberFormat="1" applyFont="1" applyFill="1" applyBorder="1" applyAlignment="1">
      <alignment vertical="center"/>
    </xf>
    <xf numFmtId="0" fontId="5" fillId="36" borderId="31" xfId="0" applyNumberFormat="1" applyFont="1" applyFill="1" applyBorder="1" applyAlignment="1">
      <alignment vertical="center"/>
    </xf>
    <xf numFmtId="0" fontId="143" fillId="0" borderId="31" xfId="0" applyFont="1" applyBorder="1" applyAlignment="1">
      <alignment horizontal="center"/>
    </xf>
    <xf numFmtId="190" fontId="143" fillId="0" borderId="39" xfId="0" applyNumberFormat="1" applyFont="1" applyBorder="1" applyAlignment="1">
      <alignment horizontal="center"/>
    </xf>
    <xf numFmtId="43" fontId="5" fillId="36" borderId="32" xfId="42" applyFont="1" applyFill="1" applyBorder="1" applyAlignment="1">
      <alignment horizontal="justify" vertical="center"/>
    </xf>
    <xf numFmtId="0" fontId="144" fillId="0" borderId="38" xfId="0" applyFont="1" applyBorder="1" applyAlignment="1">
      <alignment horizontal="left"/>
    </xf>
    <xf numFmtId="0" fontId="5" fillId="36" borderId="34" xfId="0" applyNumberFormat="1" applyFont="1" applyFill="1" applyBorder="1" applyAlignment="1">
      <alignment vertical="center"/>
    </xf>
    <xf numFmtId="9" fontId="143" fillId="0" borderId="20" xfId="0" applyNumberFormat="1" applyFont="1" applyBorder="1" applyAlignment="1">
      <alignment horizontal="center"/>
    </xf>
    <xf numFmtId="0" fontId="19" fillId="36" borderId="50" xfId="0" applyFont="1" applyFill="1" applyBorder="1" applyAlignment="1">
      <alignment horizontal="center" vertical="center" wrapText="1" readingOrder="1"/>
    </xf>
    <xf numFmtId="0" fontId="19" fillId="36" borderId="51" xfId="0" applyFont="1" applyFill="1" applyBorder="1" applyAlignment="1">
      <alignment horizontal="center" vertical="center" wrapText="1" readingOrder="1"/>
    </xf>
    <xf numFmtId="0" fontId="19" fillId="36" borderId="52" xfId="0" applyFont="1" applyFill="1" applyBorder="1" applyAlignment="1">
      <alignment horizontal="center" vertical="center" wrapText="1" readingOrder="1"/>
    </xf>
    <xf numFmtId="0" fontId="19" fillId="36" borderId="40" xfId="0" applyFont="1" applyFill="1" applyBorder="1" applyAlignment="1">
      <alignment horizontal="center" vertical="center" wrapText="1" readingOrder="1"/>
    </xf>
    <xf numFmtId="43" fontId="19" fillId="36" borderId="43" xfId="42" applyFont="1" applyFill="1" applyBorder="1" applyAlignment="1">
      <alignment horizontal="right" vertical="center" wrapText="1" readingOrder="1"/>
    </xf>
    <xf numFmtId="0" fontId="134" fillId="0" borderId="38" xfId="0" applyFont="1" applyBorder="1" applyAlignment="1">
      <alignment horizontal="center"/>
    </xf>
    <xf numFmtId="0" fontId="143" fillId="0" borderId="30" xfId="0" applyFont="1" applyBorder="1" applyAlignment="1">
      <alignment horizontal="right"/>
    </xf>
    <xf numFmtId="0" fontId="19" fillId="36" borderId="13" xfId="0" applyFont="1" applyFill="1" applyBorder="1" applyAlignment="1">
      <alignment vertical="center"/>
    </xf>
    <xf numFmtId="0" fontId="5" fillId="36" borderId="0" xfId="0" applyNumberFormat="1" applyFont="1" applyFill="1" applyBorder="1" applyAlignment="1" quotePrefix="1">
      <alignment vertical="center"/>
    </xf>
    <xf numFmtId="0" fontId="5" fillId="36" borderId="29" xfId="0" applyFont="1" applyFill="1" applyBorder="1" applyAlignment="1">
      <alignment horizontal="center" vertical="center" wrapText="1" readingOrder="1"/>
    </xf>
    <xf numFmtId="0" fontId="5" fillId="36" borderId="31" xfId="0" applyFont="1" applyFill="1" applyBorder="1" applyAlignment="1">
      <alignment horizontal="center" vertical="center" wrapText="1" readingOrder="1"/>
    </xf>
    <xf numFmtId="0" fontId="5" fillId="36" borderId="32" xfId="0" applyFont="1" applyFill="1" applyBorder="1" applyAlignment="1">
      <alignment horizontal="center" vertical="center" wrapText="1" readingOrder="1"/>
    </xf>
    <xf numFmtId="0" fontId="131" fillId="0" borderId="23" xfId="0" applyFont="1" applyBorder="1" applyAlignment="1">
      <alignment/>
    </xf>
    <xf numFmtId="0" fontId="131" fillId="0" borderId="23" xfId="0" applyFont="1" applyBorder="1" applyAlignment="1">
      <alignment horizontal="center"/>
    </xf>
    <xf numFmtId="41" fontId="131" fillId="0" borderId="23" xfId="0" applyNumberFormat="1" applyFont="1" applyBorder="1" applyAlignment="1">
      <alignment/>
    </xf>
    <xf numFmtId="41" fontId="131" fillId="0" borderId="23" xfId="0" applyNumberFormat="1" applyFont="1" applyBorder="1" applyAlignment="1">
      <alignment horizontal="right"/>
    </xf>
    <xf numFmtId="41" fontId="131" fillId="0" borderId="23" xfId="0" applyNumberFormat="1" applyFont="1" applyBorder="1" applyAlignment="1">
      <alignment horizontal="center"/>
    </xf>
    <xf numFmtId="0" fontId="131" fillId="0" borderId="22" xfId="0" applyFont="1" applyBorder="1" applyAlignment="1">
      <alignment/>
    </xf>
    <xf numFmtId="0" fontId="131" fillId="0" borderId="11" xfId="0" applyFont="1" applyBorder="1" applyAlignment="1">
      <alignment/>
    </xf>
    <xf numFmtId="0" fontId="6" fillId="36" borderId="13" xfId="0" applyFont="1" applyFill="1" applyBorder="1" applyAlignment="1">
      <alignment horizontal="center" vertical="center" wrapText="1"/>
    </xf>
    <xf numFmtId="0" fontId="134" fillId="0" borderId="13" xfId="0" applyFont="1" applyBorder="1" applyAlignment="1">
      <alignment/>
    </xf>
    <xf numFmtId="0" fontId="134" fillId="0" borderId="21" xfId="0" applyFont="1" applyBorder="1" applyAlignment="1">
      <alignment/>
    </xf>
    <xf numFmtId="0" fontId="134" fillId="0" borderId="21" xfId="0" applyFont="1" applyBorder="1" applyAlignment="1">
      <alignment horizontal="left"/>
    </xf>
    <xf numFmtId="9" fontId="6" fillId="36" borderId="12" xfId="42" applyNumberFormat="1" applyFont="1" applyFill="1" applyBorder="1" applyAlignment="1">
      <alignment horizontal="center" vertical="center"/>
    </xf>
    <xf numFmtId="0" fontId="4" fillId="0" borderId="11" xfId="0" applyFont="1" applyBorder="1" applyAlignment="1">
      <alignment vertical="top"/>
    </xf>
    <xf numFmtId="0" fontId="19" fillId="36" borderId="0" xfId="0" applyFont="1" applyFill="1" applyBorder="1" applyAlignment="1">
      <alignment vertical="center"/>
    </xf>
    <xf numFmtId="39" fontId="19" fillId="36" borderId="0" xfId="0" applyNumberFormat="1" applyFont="1" applyFill="1" applyBorder="1" applyAlignment="1">
      <alignment horizontal="right" vertical="center"/>
    </xf>
    <xf numFmtId="43" fontId="6" fillId="36" borderId="22" xfId="42" applyNumberFormat="1" applyFont="1" applyFill="1" applyBorder="1" applyAlignment="1">
      <alignment horizontal="left" vertical="top" wrapText="1"/>
    </xf>
    <xf numFmtId="43" fontId="6" fillId="36" borderId="10" xfId="42" applyNumberFormat="1" applyFont="1" applyFill="1" applyBorder="1" applyAlignment="1">
      <alignment horizontal="left" vertical="top" wrapText="1"/>
    </xf>
    <xf numFmtId="43" fontId="5" fillId="36" borderId="12" xfId="42" applyFont="1" applyFill="1" applyBorder="1" applyAlignment="1">
      <alignment horizontal="justify" vertical="top"/>
    </xf>
    <xf numFmtId="0" fontId="5" fillId="36" borderId="13" xfId="0" applyFont="1" applyFill="1" applyBorder="1" applyAlignment="1">
      <alignment vertical="top" wrapText="1"/>
    </xf>
    <xf numFmtId="0" fontId="5" fillId="36" borderId="10" xfId="0" applyFont="1" applyFill="1" applyBorder="1" applyAlignment="1">
      <alignment vertical="top" wrapText="1"/>
    </xf>
    <xf numFmtId="0" fontId="5" fillId="36" borderId="11" xfId="0" applyFont="1" applyFill="1" applyBorder="1" applyAlignment="1">
      <alignment vertical="top" wrapText="1"/>
    </xf>
    <xf numFmtId="0" fontId="15" fillId="36" borderId="26" xfId="0" applyFont="1" applyFill="1" applyBorder="1" applyAlignment="1">
      <alignment horizontal="center" vertical="center" wrapText="1" readingOrder="1"/>
    </xf>
    <xf numFmtId="0" fontId="15" fillId="36" borderId="27" xfId="0" applyFont="1" applyFill="1" applyBorder="1" applyAlignment="1">
      <alignment horizontal="center" vertical="center" wrapText="1" readingOrder="1"/>
    </xf>
    <xf numFmtId="0" fontId="15" fillId="36" borderId="28" xfId="0" applyFont="1" applyFill="1" applyBorder="1" applyAlignment="1">
      <alignment horizontal="center" vertical="center" wrapText="1" readingOrder="1"/>
    </xf>
    <xf numFmtId="0" fontId="6" fillId="36" borderId="35" xfId="0" applyFont="1" applyFill="1" applyBorder="1" applyAlignment="1">
      <alignment horizontal="right" vertical="center" wrapText="1"/>
    </xf>
    <xf numFmtId="43" fontId="6" fillId="36" borderId="36" xfId="42" applyFont="1" applyFill="1" applyBorder="1" applyAlignment="1">
      <alignment horizontal="right" vertical="center"/>
    </xf>
    <xf numFmtId="0" fontId="132" fillId="0" borderId="30" xfId="0" applyFont="1" applyBorder="1" applyAlignment="1">
      <alignment horizontal="left"/>
    </xf>
    <xf numFmtId="180" fontId="5" fillId="36" borderId="38" xfId="42" applyNumberFormat="1" applyFont="1" applyFill="1" applyBorder="1" applyAlignment="1">
      <alignment horizontal="right" vertical="center" wrapText="1"/>
    </xf>
    <xf numFmtId="0" fontId="2" fillId="0" borderId="18" xfId="0" applyFont="1" applyBorder="1" applyAlignment="1">
      <alignment vertical="top"/>
    </xf>
    <xf numFmtId="43" fontId="6" fillId="36" borderId="38" xfId="42" applyNumberFormat="1" applyFont="1" applyFill="1" applyBorder="1" applyAlignment="1">
      <alignment horizontal="center" vertical="center" wrapText="1"/>
    </xf>
    <xf numFmtId="43" fontId="6" fillId="36" borderId="39" xfId="42" applyFont="1" applyFill="1" applyBorder="1" applyAlignment="1">
      <alignment horizontal="right" vertical="center"/>
    </xf>
    <xf numFmtId="0" fontId="5" fillId="36" borderId="29" xfId="0" applyFont="1" applyFill="1" applyBorder="1" applyAlignment="1">
      <alignment horizontal="center" vertical="top" wrapText="1" readingOrder="1"/>
    </xf>
    <xf numFmtId="0" fontId="5" fillId="36" borderId="31" xfId="0" applyFont="1" applyFill="1" applyBorder="1" applyAlignment="1">
      <alignment horizontal="center" vertical="top" wrapText="1" readingOrder="1"/>
    </xf>
    <xf numFmtId="0" fontId="5" fillId="36" borderId="32" xfId="0" applyFont="1" applyFill="1" applyBorder="1" applyAlignment="1">
      <alignment horizontal="center" vertical="top" wrapText="1" readingOrder="1"/>
    </xf>
    <xf numFmtId="9" fontId="6" fillId="36" borderId="40" xfId="42" applyNumberFormat="1" applyFont="1" applyFill="1" applyBorder="1" applyAlignment="1">
      <alignment horizontal="right" vertical="center"/>
    </xf>
    <xf numFmtId="43" fontId="6" fillId="36" borderId="41" xfId="42" applyFont="1" applyFill="1" applyBorder="1" applyAlignment="1">
      <alignment horizontal="right" vertical="center"/>
    </xf>
    <xf numFmtId="0" fontId="6" fillId="36" borderId="42" xfId="0" applyFont="1" applyFill="1" applyBorder="1" applyAlignment="1">
      <alignment horizontal="center" vertical="center" wrapText="1"/>
    </xf>
    <xf numFmtId="0" fontId="132" fillId="0" borderId="42" xfId="0" applyFont="1" applyBorder="1" applyAlignment="1">
      <alignment horizontal="left"/>
    </xf>
    <xf numFmtId="0" fontId="2" fillId="0" borderId="42" xfId="0" applyFont="1" applyBorder="1" applyAlignment="1">
      <alignment vertical="top"/>
    </xf>
    <xf numFmtId="0" fontId="6" fillId="36" borderId="42" xfId="0" applyNumberFormat="1" applyFont="1" applyFill="1" applyBorder="1" applyAlignment="1">
      <alignment vertical="center"/>
    </xf>
    <xf numFmtId="0" fontId="6" fillId="36" borderId="43" xfId="0" applyNumberFormat="1" applyFont="1" applyFill="1" applyBorder="1" applyAlignment="1">
      <alignment horizontal="justify" vertical="center" wrapText="1"/>
    </xf>
    <xf numFmtId="0" fontId="132" fillId="0" borderId="0" xfId="0" applyFont="1" applyBorder="1" applyAlignment="1">
      <alignment horizontal="left"/>
    </xf>
    <xf numFmtId="0" fontId="6" fillId="36" borderId="34" xfId="0" applyNumberFormat="1" applyFont="1" applyFill="1" applyBorder="1" applyAlignment="1">
      <alignment horizontal="justify" vertical="center" wrapText="1"/>
    </xf>
    <xf numFmtId="180" fontId="5" fillId="36" borderId="29" xfId="42" applyNumberFormat="1" applyFont="1" applyFill="1" applyBorder="1" applyAlignment="1">
      <alignment horizontal="right" vertical="center" wrapText="1"/>
    </xf>
    <xf numFmtId="43" fontId="5" fillId="36" borderId="39" xfId="42" applyFont="1" applyFill="1" applyBorder="1" applyAlignment="1">
      <alignment horizontal="right" vertical="center"/>
    </xf>
    <xf numFmtId="0" fontId="4" fillId="36" borderId="0" xfId="0" applyFont="1" applyFill="1" applyAlignment="1">
      <alignment horizontal="center" vertical="center"/>
    </xf>
    <xf numFmtId="0" fontId="4" fillId="36" borderId="0" xfId="0" applyFont="1" applyFill="1" applyBorder="1" applyAlignment="1">
      <alignment horizontal="center" vertical="center"/>
    </xf>
    <xf numFmtId="43" fontId="4" fillId="36" borderId="0" xfId="42" applyFont="1" applyFill="1" applyAlignment="1">
      <alignment horizontal="center" vertical="center"/>
    </xf>
    <xf numFmtId="0" fontId="2" fillId="0" borderId="0" xfId="0" applyFont="1" applyAlignment="1">
      <alignment horizontal="center" vertical="center"/>
    </xf>
    <xf numFmtId="0" fontId="128" fillId="45" borderId="0" xfId="0" applyFont="1" applyFill="1" applyAlignment="1">
      <alignment vertical="center"/>
    </xf>
    <xf numFmtId="0" fontId="137" fillId="45" borderId="0" xfId="0" applyFont="1" applyFill="1" applyAlignment="1">
      <alignment vertical="center"/>
    </xf>
    <xf numFmtId="0" fontId="131" fillId="0" borderId="0" xfId="0" applyFont="1" applyAlignment="1">
      <alignment vertical="top"/>
    </xf>
    <xf numFmtId="39" fontId="137" fillId="45" borderId="0" xfId="0" applyNumberFormat="1" applyFont="1" applyFill="1" applyAlignment="1">
      <alignment horizontal="right" vertical="center"/>
    </xf>
    <xf numFmtId="39" fontId="6" fillId="36" borderId="13" xfId="42" applyNumberFormat="1" applyFont="1" applyFill="1" applyBorder="1" applyAlignment="1">
      <alignment horizontal="right" vertical="center" wrapText="1"/>
    </xf>
    <xf numFmtId="39" fontId="6" fillId="36" borderId="21" xfId="42" applyNumberFormat="1" applyFont="1" applyFill="1" applyBorder="1" applyAlignment="1">
      <alignment horizontal="right" vertical="center" wrapText="1"/>
    </xf>
    <xf numFmtId="0" fontId="6" fillId="36" borderId="0" xfId="0" applyNumberFormat="1" applyFont="1" applyFill="1" applyBorder="1" applyAlignment="1" quotePrefix="1">
      <alignment vertical="center"/>
    </xf>
    <xf numFmtId="0" fontId="5" fillId="36" borderId="0" xfId="0" applyNumberFormat="1" applyFont="1" applyFill="1" applyBorder="1" applyAlignment="1">
      <alignment horizontal="center" vertical="center"/>
    </xf>
    <xf numFmtId="0" fontId="6" fillId="36" borderId="0" xfId="0" applyNumberFormat="1" applyFont="1" applyFill="1" applyBorder="1" applyAlignment="1">
      <alignment horizontal="justify" vertical="center" wrapText="1"/>
    </xf>
    <xf numFmtId="0" fontId="5" fillId="36" borderId="17" xfId="0" applyFont="1" applyFill="1" applyBorder="1" applyAlignment="1">
      <alignment horizontal="center" vertical="center" wrapText="1" readingOrder="1"/>
    </xf>
    <xf numFmtId="39" fontId="5" fillId="36" borderId="17" xfId="42" applyNumberFormat="1" applyFont="1" applyFill="1" applyBorder="1" applyAlignment="1">
      <alignment horizontal="right" vertical="center" wrapText="1" readingOrder="1"/>
    </xf>
    <xf numFmtId="39" fontId="6" fillId="36" borderId="12" xfId="42" applyNumberFormat="1" applyFont="1" applyFill="1" applyBorder="1" applyAlignment="1">
      <alignment horizontal="right" vertical="center" wrapText="1"/>
    </xf>
    <xf numFmtId="0" fontId="129" fillId="0" borderId="21" xfId="0" applyFont="1" applyBorder="1" applyAlignment="1">
      <alignment vertical="justify"/>
    </xf>
    <xf numFmtId="0" fontId="130" fillId="0" borderId="23" xfId="0" applyFont="1" applyBorder="1" applyAlignment="1">
      <alignment vertical="justify"/>
    </xf>
    <xf numFmtId="39" fontId="5" fillId="36" borderId="12" xfId="42" applyNumberFormat="1" applyFont="1" applyFill="1" applyBorder="1" applyAlignment="1">
      <alignment horizontal="right" vertical="center" wrapText="1"/>
    </xf>
    <xf numFmtId="39" fontId="6" fillId="36" borderId="12" xfId="42" applyNumberFormat="1" applyFont="1" applyFill="1" applyBorder="1" applyAlignment="1">
      <alignment horizontal="right" vertical="center" wrapText="1"/>
    </xf>
    <xf numFmtId="9" fontId="6" fillId="36" borderId="20" xfId="42" applyNumberFormat="1" applyFont="1" applyFill="1" applyBorder="1" applyAlignment="1">
      <alignment horizontal="center" vertical="center"/>
    </xf>
    <xf numFmtId="43" fontId="5" fillId="36" borderId="12" xfId="42" applyFont="1" applyFill="1" applyBorder="1" applyAlignment="1">
      <alignment horizontal="justify" vertical="top"/>
    </xf>
    <xf numFmtId="0" fontId="6" fillId="36" borderId="16" xfId="0" applyFont="1" applyFill="1" applyBorder="1" applyAlignment="1">
      <alignment horizontal="center" vertical="top" wrapText="1"/>
    </xf>
    <xf numFmtId="0" fontId="6" fillId="36" borderId="16" xfId="0" applyNumberFormat="1" applyFont="1" applyFill="1" applyBorder="1" applyAlignment="1" quotePrefix="1">
      <alignment vertical="top"/>
    </xf>
    <xf numFmtId="0" fontId="4" fillId="0" borderId="16" xfId="0" applyFont="1" applyBorder="1" applyAlignment="1">
      <alignment vertical="top"/>
    </xf>
    <xf numFmtId="0" fontId="6" fillId="36" borderId="16" xfId="0" applyNumberFormat="1" applyFont="1" applyFill="1" applyBorder="1" applyAlignment="1">
      <alignment vertical="top"/>
    </xf>
    <xf numFmtId="0" fontId="6" fillId="36" borderId="17" xfId="0" applyNumberFormat="1" applyFont="1" applyFill="1" applyBorder="1" applyAlignment="1">
      <alignment horizontal="justify" vertical="top" wrapText="1"/>
    </xf>
    <xf numFmtId="0" fontId="6" fillId="36" borderId="0" xfId="0" applyFont="1" applyFill="1" applyBorder="1" applyAlignment="1">
      <alignment horizontal="center" vertical="top" wrapText="1"/>
    </xf>
    <xf numFmtId="0" fontId="6" fillId="36" borderId="0" xfId="0" applyNumberFormat="1" applyFont="1" applyFill="1" applyBorder="1" applyAlignment="1" quotePrefix="1">
      <alignment vertical="top"/>
    </xf>
    <xf numFmtId="0" fontId="6" fillId="36" borderId="0" xfId="0" applyNumberFormat="1" applyFont="1" applyFill="1" applyBorder="1" applyAlignment="1">
      <alignment vertical="top"/>
    </xf>
    <xf numFmtId="0" fontId="6" fillId="36" borderId="25" xfId="0" applyNumberFormat="1" applyFont="1" applyFill="1" applyBorder="1" applyAlignment="1">
      <alignment horizontal="justify" vertical="top" wrapText="1"/>
    </xf>
    <xf numFmtId="0" fontId="129" fillId="0" borderId="10" xfId="0" applyFont="1" applyBorder="1" applyAlignment="1">
      <alignment horizontal="left"/>
    </xf>
    <xf numFmtId="0" fontId="6" fillId="36" borderId="17" xfId="0" applyFont="1" applyFill="1" applyBorder="1" applyAlignment="1">
      <alignment horizontal="center" vertical="top" wrapText="1"/>
    </xf>
    <xf numFmtId="0" fontId="6" fillId="36" borderId="11" xfId="0" applyFont="1" applyFill="1" applyBorder="1" applyAlignment="1">
      <alignment horizontal="center" vertical="top" wrapText="1"/>
    </xf>
    <xf numFmtId="0" fontId="130" fillId="0" borderId="0" xfId="0" applyFont="1" applyBorder="1" applyAlignment="1">
      <alignment horizontal="center"/>
    </xf>
    <xf numFmtId="9" fontId="6" fillId="36" borderId="20" xfId="42" applyNumberFormat="1" applyFont="1" applyFill="1" applyBorder="1" applyAlignment="1">
      <alignment horizontal="center" vertical="top"/>
    </xf>
    <xf numFmtId="0" fontId="5" fillId="36" borderId="50" xfId="0" applyFont="1" applyFill="1" applyBorder="1" applyAlignment="1">
      <alignment horizontal="center" vertical="center" wrapText="1" readingOrder="1"/>
    </xf>
    <xf numFmtId="0" fontId="5" fillId="36" borderId="51" xfId="0" applyFont="1" applyFill="1" applyBorder="1" applyAlignment="1">
      <alignment horizontal="center" vertical="center" wrapText="1" readingOrder="1"/>
    </xf>
    <xf numFmtId="0" fontId="5" fillId="36" borderId="52" xfId="0" applyFont="1" applyFill="1" applyBorder="1" applyAlignment="1">
      <alignment horizontal="center" vertical="center" wrapText="1" readingOrder="1"/>
    </xf>
    <xf numFmtId="0" fontId="5" fillId="36" borderId="40" xfId="0" applyFont="1" applyFill="1" applyBorder="1" applyAlignment="1">
      <alignment horizontal="center" vertical="center" wrapText="1" readingOrder="1"/>
    </xf>
    <xf numFmtId="39" fontId="5" fillId="36" borderId="43" xfId="42" applyNumberFormat="1" applyFont="1" applyFill="1" applyBorder="1" applyAlignment="1">
      <alignment horizontal="right" vertical="center" readingOrder="1"/>
    </xf>
    <xf numFmtId="39" fontId="6" fillId="36" borderId="36" xfId="42" applyNumberFormat="1" applyFont="1" applyFill="1" applyBorder="1" applyAlignment="1">
      <alignment horizontal="right" vertical="center" readingOrder="1"/>
    </xf>
    <xf numFmtId="0" fontId="5" fillId="36" borderId="38" xfId="0" applyNumberFormat="1" applyFont="1" applyFill="1" applyBorder="1" applyAlignment="1">
      <alignment horizontal="center" vertical="center"/>
    </xf>
    <xf numFmtId="39" fontId="6" fillId="36" borderId="48" xfId="42" applyNumberFormat="1" applyFont="1" applyFill="1" applyBorder="1" applyAlignment="1">
      <alignment horizontal="right" vertical="center" wrapText="1"/>
    </xf>
    <xf numFmtId="43" fontId="6" fillId="36" borderId="18" xfId="42" applyNumberFormat="1" applyFont="1" applyFill="1" applyBorder="1" applyAlignment="1">
      <alignment horizontal="center" vertical="center" wrapText="1"/>
    </xf>
    <xf numFmtId="39" fontId="6" fillId="36" borderId="32" xfId="42" applyNumberFormat="1" applyFont="1" applyFill="1" applyBorder="1" applyAlignment="1">
      <alignment horizontal="right" vertical="center" readingOrder="1"/>
    </xf>
    <xf numFmtId="9" fontId="6" fillId="36" borderId="40" xfId="42" applyNumberFormat="1" applyFont="1" applyFill="1" applyBorder="1" applyAlignment="1">
      <alignment horizontal="center"/>
    </xf>
    <xf numFmtId="39" fontId="6" fillId="36" borderId="41" xfId="42" applyNumberFormat="1" applyFont="1" applyFill="1" applyBorder="1" applyAlignment="1">
      <alignment horizontal="right" vertical="center" readingOrder="1"/>
    </xf>
    <xf numFmtId="43" fontId="6" fillId="36" borderId="39" xfId="42" applyFont="1" applyFill="1" applyBorder="1" applyAlignment="1">
      <alignment horizontal="justify" vertical="center"/>
    </xf>
    <xf numFmtId="39" fontId="5" fillId="36" borderId="32" xfId="42" applyNumberFormat="1" applyFont="1" applyFill="1" applyBorder="1" applyAlignment="1">
      <alignment horizontal="right" vertical="center" readingOrder="1"/>
    </xf>
    <xf numFmtId="0" fontId="15" fillId="0" borderId="26" xfId="0" applyFont="1" applyBorder="1" applyAlignment="1">
      <alignment horizontal="center" vertical="center" wrapText="1" readingOrder="1"/>
    </xf>
    <xf numFmtId="0" fontId="15" fillId="0" borderId="27" xfId="0" applyFont="1" applyBorder="1" applyAlignment="1">
      <alignment horizontal="center" vertical="center" wrapText="1" readingOrder="1"/>
    </xf>
    <xf numFmtId="0" fontId="15" fillId="0" borderId="44" xfId="0" applyFont="1" applyBorder="1" applyAlignment="1">
      <alignment horizontal="center" vertical="center" wrapText="1" readingOrder="1"/>
    </xf>
    <xf numFmtId="0" fontId="15" fillId="0" borderId="54" xfId="0" applyFont="1" applyBorder="1" applyAlignment="1">
      <alignment horizontal="center" vertical="center" wrapText="1" readingOrder="1"/>
    </xf>
    <xf numFmtId="0" fontId="5" fillId="0" borderId="49" xfId="0" applyFont="1" applyBorder="1" applyAlignment="1">
      <alignment horizontal="center" vertical="center" wrapText="1" readingOrder="1"/>
    </xf>
    <xf numFmtId="0" fontId="5" fillId="0" borderId="55" xfId="0" applyFont="1" applyBorder="1" applyAlignment="1">
      <alignment horizontal="center" vertical="center" wrapText="1" readingOrder="1"/>
    </xf>
    <xf numFmtId="0" fontId="5" fillId="0" borderId="54" xfId="0" applyFont="1" applyBorder="1" applyAlignment="1">
      <alignment horizontal="center" vertical="center" wrapText="1" readingOrder="1"/>
    </xf>
    <xf numFmtId="0" fontId="20" fillId="36" borderId="50" xfId="0" applyFont="1" applyFill="1" applyBorder="1" applyAlignment="1">
      <alignment horizontal="center" vertical="center" wrapText="1" readingOrder="1"/>
    </xf>
    <xf numFmtId="0" fontId="20" fillId="36" borderId="51" xfId="0" applyNumberFormat="1" applyFont="1" applyFill="1" applyBorder="1" applyAlignment="1">
      <alignment vertical="center" readingOrder="1"/>
    </xf>
    <xf numFmtId="0" fontId="20" fillId="36" borderId="52" xfId="0" applyFont="1" applyFill="1" applyBorder="1" applyAlignment="1">
      <alignment horizontal="center" vertical="center" wrapText="1" readingOrder="1"/>
    </xf>
    <xf numFmtId="0" fontId="20" fillId="36" borderId="51" xfId="0" applyFont="1" applyFill="1" applyBorder="1" applyAlignment="1">
      <alignment horizontal="center" vertical="center" wrapText="1" readingOrder="1"/>
    </xf>
    <xf numFmtId="0" fontId="20" fillId="36" borderId="40" xfId="0" applyFont="1" applyFill="1" applyBorder="1" applyAlignment="1">
      <alignment horizontal="center" vertical="center" wrapText="1" readingOrder="1"/>
    </xf>
    <xf numFmtId="43" fontId="20" fillId="36" borderId="43" xfId="42" applyFont="1" applyFill="1" applyBorder="1" applyAlignment="1">
      <alignment horizontal="center" vertical="center" wrapText="1" readingOrder="1"/>
    </xf>
    <xf numFmtId="0" fontId="6" fillId="0" borderId="30" xfId="0" applyFont="1" applyBorder="1" applyAlignment="1">
      <alignment vertical="center"/>
    </xf>
    <xf numFmtId="0" fontId="6" fillId="0" borderId="38" xfId="0" applyFont="1" applyBorder="1" applyAlignment="1">
      <alignment vertical="center"/>
    </xf>
    <xf numFmtId="0" fontId="6" fillId="0" borderId="56" xfId="0" applyFont="1" applyBorder="1" applyAlignment="1">
      <alignment horizontal="center" vertical="center"/>
    </xf>
    <xf numFmtId="0" fontId="6" fillId="0" borderId="15" xfId="0" applyFont="1" applyBorder="1" applyAlignment="1" quotePrefix="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9" xfId="0" applyFont="1" applyBorder="1" applyAlignment="1">
      <alignment vertical="center"/>
    </xf>
    <xf numFmtId="39" fontId="6" fillId="0" borderId="47" xfId="0" applyNumberFormat="1" applyFont="1" applyBorder="1" applyAlignment="1">
      <alignment vertical="center"/>
    </xf>
    <xf numFmtId="0" fontId="6" fillId="0" borderId="30" xfId="0" applyFont="1" applyBorder="1" applyAlignment="1">
      <alignment horizontal="center" vertical="center"/>
    </xf>
    <xf numFmtId="0" fontId="6" fillId="0" borderId="38" xfId="0" applyFont="1" applyBorder="1" applyAlignment="1">
      <alignment horizontal="left" vertical="center"/>
    </xf>
    <xf numFmtId="0" fontId="5" fillId="0" borderId="30" xfId="0" applyFont="1" applyBorder="1" applyAlignment="1">
      <alignment vertical="center"/>
    </xf>
    <xf numFmtId="2" fontId="2" fillId="0" borderId="39" xfId="43" applyNumberFormat="1"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2" fontId="2" fillId="0" borderId="0" xfId="43" applyNumberFormat="1" applyFont="1" applyBorder="1" applyAlignment="1">
      <alignment vertical="center"/>
    </xf>
    <xf numFmtId="39" fontId="52" fillId="36" borderId="0" xfId="0" applyNumberFormat="1" applyFont="1" applyFill="1" applyBorder="1" applyAlignment="1">
      <alignment horizontal="justify" vertical="center"/>
    </xf>
    <xf numFmtId="190" fontId="4" fillId="0" borderId="0" xfId="43" applyNumberFormat="1" applyFont="1" applyAlignment="1">
      <alignment vertical="top"/>
    </xf>
    <xf numFmtId="43" fontId="2" fillId="0" borderId="0" xfId="0" applyNumberFormat="1" applyFont="1" applyAlignment="1">
      <alignment vertical="top"/>
    </xf>
    <xf numFmtId="0" fontId="4" fillId="47" borderId="0" xfId="0" applyFont="1" applyFill="1" applyAlignment="1">
      <alignment vertical="center"/>
    </xf>
    <xf numFmtId="39" fontId="4" fillId="36" borderId="0" xfId="0" applyNumberFormat="1" applyFont="1" applyFill="1" applyBorder="1" applyAlignment="1">
      <alignment vertical="top"/>
    </xf>
    <xf numFmtId="43" fontId="131" fillId="0" borderId="0" xfId="0" applyNumberFormat="1" applyFont="1" applyAlignment="1">
      <alignment vertical="top"/>
    </xf>
    <xf numFmtId="0" fontId="4" fillId="39" borderId="0" xfId="0" applyFont="1" applyFill="1" applyBorder="1" applyAlignment="1">
      <alignment horizontal="justify" vertical="top"/>
    </xf>
    <xf numFmtId="199" fontId="4" fillId="0" borderId="0" xfId="0" applyNumberFormat="1" applyFont="1" applyAlignment="1">
      <alignment vertical="top"/>
    </xf>
    <xf numFmtId="0" fontId="13" fillId="0" borderId="0" xfId="0" applyFont="1" applyAlignment="1">
      <alignment vertical="top"/>
    </xf>
    <xf numFmtId="0" fontId="4" fillId="41" borderId="12" xfId="0" applyFont="1" applyFill="1" applyBorder="1" applyAlignment="1">
      <alignment horizontal="center" vertical="center" wrapText="1"/>
    </xf>
    <xf numFmtId="14" fontId="4" fillId="41" borderId="12" xfId="0" applyNumberFormat="1" applyFont="1" applyFill="1" applyBorder="1" applyAlignment="1">
      <alignment horizontal="center" vertical="center" wrapText="1"/>
    </xf>
    <xf numFmtId="0" fontId="49" fillId="18" borderId="0" xfId="0" applyFont="1" applyFill="1" applyBorder="1" applyAlignment="1">
      <alignment horizontal="center" vertical="center" wrapText="1"/>
    </xf>
    <xf numFmtId="0" fontId="49" fillId="18" borderId="22" xfId="0" applyFont="1" applyFill="1" applyBorder="1" applyAlignment="1">
      <alignment horizontal="center" vertical="center" wrapText="1"/>
    </xf>
    <xf numFmtId="39" fontId="3" fillId="0" borderId="0" xfId="0" applyNumberFormat="1" applyFont="1" applyAlignment="1">
      <alignment horizontal="center" vertical="center"/>
    </xf>
    <xf numFmtId="39" fontId="0" fillId="47" borderId="12" xfId="0" applyNumberFormat="1" applyFill="1" applyBorder="1" applyAlignment="1">
      <alignment vertical="center"/>
    </xf>
    <xf numFmtId="0" fontId="129" fillId="0" borderId="11" xfId="0" applyFont="1" applyBorder="1" applyAlignment="1">
      <alignment horizontal="left"/>
    </xf>
    <xf numFmtId="0" fontId="129" fillId="0" borderId="22" xfId="0" applyFont="1" applyBorder="1" applyAlignment="1" quotePrefix="1">
      <alignment/>
    </xf>
    <xf numFmtId="0" fontId="131" fillId="0" borderId="22" xfId="0" applyFont="1" applyBorder="1" applyAlignment="1">
      <alignment horizontal="right" vertical="center"/>
    </xf>
    <xf numFmtId="0" fontId="129" fillId="0" borderId="22" xfId="0" applyFont="1" applyBorder="1" applyAlignment="1" quotePrefix="1">
      <alignment horizontal="left"/>
    </xf>
    <xf numFmtId="0" fontId="0" fillId="41" borderId="0" xfId="0" applyFill="1" applyAlignment="1">
      <alignment vertical="top"/>
    </xf>
    <xf numFmtId="0" fontId="4" fillId="36" borderId="0" xfId="0" applyFont="1" applyFill="1" applyBorder="1" applyAlignment="1">
      <alignment horizontal="center" vertical="center"/>
    </xf>
    <xf numFmtId="0" fontId="131" fillId="0" borderId="22" xfId="0" applyFont="1" applyBorder="1" applyAlignment="1" quotePrefix="1">
      <alignment horizontal="left"/>
    </xf>
    <xf numFmtId="39" fontId="8" fillId="0" borderId="0" xfId="61" applyNumberFormat="1" applyFont="1" applyFill="1" applyBorder="1" applyAlignment="1" applyProtection="1">
      <alignment vertical="top"/>
      <protection/>
    </xf>
    <xf numFmtId="191" fontId="131" fillId="0" borderId="20" xfId="0" applyNumberFormat="1" applyFont="1" applyBorder="1" applyAlignment="1">
      <alignment vertical="top"/>
    </xf>
    <xf numFmtId="0" fontId="131" fillId="0" borderId="20" xfId="0" applyFont="1" applyBorder="1" applyAlignment="1">
      <alignment/>
    </xf>
    <xf numFmtId="0" fontId="4" fillId="36" borderId="10" xfId="0" applyFont="1" applyFill="1" applyBorder="1" applyAlignment="1">
      <alignment vertical="center"/>
    </xf>
    <xf numFmtId="0" fontId="4" fillId="36" borderId="11" xfId="0" applyFont="1" applyFill="1" applyBorder="1" applyAlignment="1">
      <alignment vertical="center"/>
    </xf>
    <xf numFmtId="0" fontId="131" fillId="0" borderId="22" xfId="0" applyFont="1" applyBorder="1" applyAlignment="1">
      <alignment horizontal="center"/>
    </xf>
    <xf numFmtId="190" fontId="131" fillId="0" borderId="23" xfId="0" applyNumberFormat="1" applyFont="1" applyBorder="1" applyAlignment="1">
      <alignment/>
    </xf>
    <xf numFmtId="0" fontId="4" fillId="36" borderId="0" xfId="0" applyFont="1" applyFill="1" applyAlignment="1">
      <alignment vertical="top"/>
    </xf>
    <xf numFmtId="43" fontId="4" fillId="36" borderId="0" xfId="42" applyFont="1" applyFill="1" applyAlignment="1">
      <alignment vertical="top"/>
    </xf>
    <xf numFmtId="0" fontId="4" fillId="38" borderId="0" xfId="0" applyFont="1" applyFill="1" applyAlignment="1">
      <alignment vertical="top"/>
    </xf>
    <xf numFmtId="0" fontId="4" fillId="36" borderId="10" xfId="0" applyFont="1" applyFill="1" applyBorder="1" applyAlignment="1">
      <alignment vertical="top"/>
    </xf>
    <xf numFmtId="0" fontId="4" fillId="36" borderId="11" xfId="0" applyFont="1" applyFill="1" applyBorder="1" applyAlignment="1">
      <alignment vertical="top"/>
    </xf>
    <xf numFmtId="0" fontId="131" fillId="0" borderId="10" xfId="0" applyFont="1" applyBorder="1" applyAlignment="1">
      <alignment horizontal="left" vertical="justify"/>
    </xf>
    <xf numFmtId="0" fontId="131" fillId="0" borderId="11" xfId="0" applyFont="1" applyBorder="1" applyAlignment="1">
      <alignment horizontal="left" vertical="justify"/>
    </xf>
    <xf numFmtId="0" fontId="4" fillId="36" borderId="0" xfId="0" applyFont="1" applyFill="1" applyBorder="1" applyAlignment="1">
      <alignment horizontal="center" vertical="center"/>
    </xf>
    <xf numFmtId="0" fontId="131" fillId="0" borderId="10" xfId="0" applyFont="1" applyBorder="1" applyAlignment="1" quotePrefix="1">
      <alignment horizontal="left" vertical="justify"/>
    </xf>
    <xf numFmtId="0" fontId="13" fillId="0" borderId="0" xfId="63" applyAlignment="1">
      <alignment horizontal="center" vertical="top"/>
      <protection/>
    </xf>
    <xf numFmtId="0" fontId="13" fillId="0" borderId="0" xfId="63">
      <alignment vertical="top"/>
      <protection/>
    </xf>
    <xf numFmtId="41" fontId="13" fillId="0" borderId="0" xfId="63" applyNumberFormat="1">
      <alignment vertical="top"/>
      <protection/>
    </xf>
    <xf numFmtId="0" fontId="128" fillId="0" borderId="0" xfId="63" applyFont="1" applyAlignment="1">
      <alignment horizontal="center" vertical="top"/>
      <protection/>
    </xf>
    <xf numFmtId="0" fontId="128" fillId="0" borderId="0" xfId="63" applyFont="1" applyAlignment="1">
      <alignment horizontal="left" vertical="top"/>
      <protection/>
    </xf>
    <xf numFmtId="0" fontId="145" fillId="0" borderId="0" xfId="63" applyFont="1" applyAlignment="1">
      <alignment horizontal="left" vertical="top"/>
      <protection/>
    </xf>
    <xf numFmtId="190" fontId="145" fillId="0" borderId="0" xfId="45" applyNumberFormat="1" applyFont="1" applyAlignment="1">
      <alignment horizontal="left" vertical="top"/>
    </xf>
    <xf numFmtId="41" fontId="145" fillId="0" borderId="0" xfId="45" applyNumberFormat="1" applyFont="1" applyAlignment="1">
      <alignment horizontal="right" vertical="top"/>
    </xf>
    <xf numFmtId="190" fontId="128" fillId="0" borderId="0" xfId="45" applyNumberFormat="1" applyFont="1" applyAlignment="1">
      <alignment horizontal="left" vertical="top"/>
    </xf>
    <xf numFmtId="41" fontId="128" fillId="0" borderId="0" xfId="45" applyNumberFormat="1" applyFont="1" applyAlignment="1">
      <alignment horizontal="right" vertical="top"/>
    </xf>
    <xf numFmtId="190" fontId="128" fillId="0" borderId="0" xfId="45" applyNumberFormat="1" applyFont="1" applyAlignment="1">
      <alignment horizontal="center" vertical="top"/>
    </xf>
    <xf numFmtId="0" fontId="131" fillId="0" borderId="0" xfId="63" applyFont="1" applyAlignment="1">
      <alignment horizontal="center" vertical="top"/>
      <protection/>
    </xf>
    <xf numFmtId="0" fontId="128" fillId="0" borderId="0" xfId="63" applyFont="1">
      <alignment vertical="top"/>
      <protection/>
    </xf>
    <xf numFmtId="0" fontId="134" fillId="0" borderId="0" xfId="63" applyFont="1" applyAlignment="1">
      <alignment horizontal="left" vertical="top"/>
      <protection/>
    </xf>
    <xf numFmtId="190" fontId="128" fillId="0" borderId="17" xfId="45" applyNumberFormat="1" applyFont="1" applyBorder="1" applyAlignment="1">
      <alignment horizontal="center" vertical="center" wrapText="1" readingOrder="1"/>
    </xf>
    <xf numFmtId="41" fontId="128" fillId="0" borderId="17" xfId="45" applyNumberFormat="1" applyFont="1" applyBorder="1" applyAlignment="1">
      <alignment horizontal="center" vertical="center" wrapText="1" readingOrder="1"/>
    </xf>
    <xf numFmtId="190" fontId="128" fillId="0" borderId="23" xfId="45" applyNumberFormat="1" applyFont="1" applyBorder="1" applyAlignment="1">
      <alignment horizontal="center" vertical="center" wrapText="1" readingOrder="1"/>
    </xf>
    <xf numFmtId="41" fontId="128" fillId="0" borderId="23" xfId="45" applyNumberFormat="1" applyFont="1" applyBorder="1" applyAlignment="1">
      <alignment horizontal="center" vertical="center" wrapText="1" readingOrder="1"/>
    </xf>
    <xf numFmtId="0" fontId="128" fillId="0" borderId="21" xfId="63" applyFont="1" applyBorder="1" applyAlignment="1">
      <alignment horizontal="center" vertical="top" wrapText="1"/>
      <protection/>
    </xf>
    <xf numFmtId="0" fontId="128" fillId="0" borderId="57" xfId="45" applyNumberFormat="1" applyFont="1" applyBorder="1" applyAlignment="1">
      <alignment horizontal="center" vertical="top" wrapText="1" readingOrder="1"/>
    </xf>
    <xf numFmtId="41" fontId="128" fillId="0" borderId="11" xfId="45" applyNumberFormat="1" applyFont="1" applyBorder="1" applyAlignment="1">
      <alignment horizontal="center" vertical="top" wrapText="1" readingOrder="1"/>
    </xf>
    <xf numFmtId="0" fontId="4" fillId="0" borderId="12" xfId="62" applyFont="1" applyBorder="1" applyAlignment="1">
      <alignment horizontal="center" vertical="top"/>
      <protection/>
    </xf>
    <xf numFmtId="0" fontId="4" fillId="0" borderId="12" xfId="62" applyFont="1" applyBorder="1" applyAlignment="1">
      <alignment vertical="top"/>
      <protection/>
    </xf>
    <xf numFmtId="0" fontId="4" fillId="0" borderId="13" xfId="62" applyFont="1" applyBorder="1" applyAlignment="1">
      <alignment vertical="top"/>
      <protection/>
    </xf>
    <xf numFmtId="0" fontId="4" fillId="0" borderId="11" xfId="62" applyFont="1" applyBorder="1" applyAlignment="1">
      <alignment vertical="top"/>
      <protection/>
    </xf>
    <xf numFmtId="190" fontId="4" fillId="0" borderId="12" xfId="45" applyNumberFormat="1" applyFont="1" applyBorder="1" applyAlignment="1">
      <alignment vertical="top"/>
    </xf>
    <xf numFmtId="41" fontId="2" fillId="0" borderId="12" xfId="45" applyNumberFormat="1" applyFont="1" applyBorder="1" applyAlignment="1">
      <alignment horizontal="right" vertical="top"/>
    </xf>
    <xf numFmtId="0" fontId="4" fillId="0" borderId="13" xfId="62" applyFont="1" applyBorder="1" applyAlignment="1" quotePrefix="1">
      <alignment vertical="top"/>
      <protection/>
    </xf>
    <xf numFmtId="41" fontId="4" fillId="0" borderId="12" xfId="45" applyNumberFormat="1" applyFont="1" applyBorder="1" applyAlignment="1">
      <alignment horizontal="right" vertical="top"/>
    </xf>
    <xf numFmtId="0" fontId="4" fillId="0" borderId="10" xfId="62" applyFont="1" applyBorder="1" applyAlignment="1">
      <alignment horizontal="left" vertical="justify"/>
      <protection/>
    </xf>
    <xf numFmtId="0" fontId="4" fillId="0" borderId="11" xfId="62" applyFont="1" applyBorder="1" applyAlignment="1">
      <alignment horizontal="left" vertical="justify"/>
      <protection/>
    </xf>
    <xf numFmtId="0" fontId="131" fillId="0" borderId="23" xfId="0" applyFont="1" applyBorder="1" applyAlignment="1">
      <alignment horizontal="left" vertical="justify"/>
    </xf>
    <xf numFmtId="0" fontId="4" fillId="0" borderId="10" xfId="62" applyFont="1" applyBorder="1" applyAlignment="1">
      <alignment horizontal="center" vertical="justify"/>
      <protection/>
    </xf>
    <xf numFmtId="41" fontId="4" fillId="0" borderId="12" xfId="45" applyNumberFormat="1" applyFont="1" applyBorder="1" applyAlignment="1">
      <alignment horizontal="right" vertical="top"/>
    </xf>
    <xf numFmtId="0" fontId="127" fillId="0" borderId="0" xfId="63" applyFont="1" applyAlignment="1">
      <alignment horizontal="center" vertical="top"/>
      <protection/>
    </xf>
    <xf numFmtId="0" fontId="127" fillId="0" borderId="0" xfId="63" applyFont="1">
      <alignment vertical="top"/>
      <protection/>
    </xf>
    <xf numFmtId="0" fontId="131" fillId="0" borderId="0" xfId="63" applyFont="1" applyAlignment="1">
      <alignment horizontal="center" vertical="top"/>
      <protection/>
    </xf>
    <xf numFmtId="0" fontId="131" fillId="0" borderId="0" xfId="63" applyFont="1">
      <alignment vertical="top"/>
      <protection/>
    </xf>
    <xf numFmtId="0" fontId="131" fillId="0" borderId="0" xfId="63" applyFont="1" applyAlignment="1">
      <alignment horizontal="left" vertical="top"/>
      <protection/>
    </xf>
    <xf numFmtId="0" fontId="131" fillId="0" borderId="0" xfId="63" applyFont="1">
      <alignment vertical="top"/>
      <protection/>
    </xf>
    <xf numFmtId="41" fontId="127" fillId="0" borderId="0" xfId="63" applyNumberFormat="1" applyFont="1">
      <alignment vertical="top"/>
      <protection/>
    </xf>
    <xf numFmtId="41" fontId="131" fillId="0" borderId="0" xfId="63" applyNumberFormat="1" applyFont="1">
      <alignment vertical="top"/>
      <protection/>
    </xf>
    <xf numFmtId="0" fontId="127" fillId="0" borderId="0" xfId="63" applyFont="1" applyAlignment="1">
      <alignment vertical="top"/>
      <protection/>
    </xf>
    <xf numFmtId="41" fontId="131" fillId="0" borderId="0" xfId="63" applyNumberFormat="1" applyFont="1">
      <alignment vertical="top"/>
      <protection/>
    </xf>
    <xf numFmtId="0" fontId="0" fillId="0" borderId="0" xfId="0" applyAlignment="1">
      <alignment horizontal="center"/>
    </xf>
    <xf numFmtId="0" fontId="0" fillId="0" borderId="0" xfId="0" applyAlignment="1">
      <alignment/>
    </xf>
    <xf numFmtId="41" fontId="0" fillId="0" borderId="0" xfId="0" applyNumberFormat="1" applyAlignment="1">
      <alignment/>
    </xf>
    <xf numFmtId="0" fontId="19" fillId="36" borderId="15" xfId="0" applyFont="1" applyFill="1" applyBorder="1" applyAlignment="1">
      <alignment horizontal="center" vertical="center" wrapText="1" readingOrder="1"/>
    </xf>
    <xf numFmtId="0" fontId="131" fillId="0" borderId="13" xfId="0" applyFont="1" applyBorder="1" applyAlignment="1">
      <alignment vertical="top"/>
    </xf>
    <xf numFmtId="0" fontId="13" fillId="0" borderId="0" xfId="63" applyBorder="1" applyAlignment="1">
      <alignment horizontal="center" vertical="top"/>
      <protection/>
    </xf>
    <xf numFmtId="0" fontId="13" fillId="0" borderId="0" xfId="63" applyBorder="1">
      <alignment vertical="top"/>
      <protection/>
    </xf>
    <xf numFmtId="41" fontId="13" fillId="0" borderId="0" xfId="63" applyNumberFormat="1" applyBorder="1">
      <alignment vertical="top"/>
      <protection/>
    </xf>
    <xf numFmtId="0" fontId="128" fillId="0" borderId="0" xfId="63" applyFont="1" applyBorder="1" applyAlignment="1">
      <alignment horizontal="center" vertical="top"/>
      <protection/>
    </xf>
    <xf numFmtId="0" fontId="128" fillId="0" borderId="0" xfId="63" applyFont="1" applyBorder="1" applyAlignment="1">
      <alignment horizontal="left" vertical="top"/>
      <protection/>
    </xf>
    <xf numFmtId="0" fontId="145" fillId="0" borderId="0" xfId="63" applyFont="1" applyBorder="1" applyAlignment="1">
      <alignment horizontal="left" vertical="top"/>
      <protection/>
    </xf>
    <xf numFmtId="190" fontId="145" fillId="0" borderId="0" xfId="45" applyNumberFormat="1" applyFont="1" applyBorder="1" applyAlignment="1">
      <alignment horizontal="left" vertical="top"/>
    </xf>
    <xf numFmtId="41" fontId="145" fillId="0" borderId="0" xfId="45" applyNumberFormat="1" applyFont="1" applyBorder="1" applyAlignment="1">
      <alignment horizontal="right" vertical="top"/>
    </xf>
    <xf numFmtId="0" fontId="131" fillId="0" borderId="0" xfId="63" applyFont="1" applyBorder="1" applyAlignment="1">
      <alignment horizontal="center" vertical="top"/>
      <protection/>
    </xf>
    <xf numFmtId="190" fontId="131" fillId="0" borderId="0" xfId="0" applyNumberFormat="1" applyFont="1" applyBorder="1" applyAlignment="1">
      <alignment vertical="top"/>
    </xf>
    <xf numFmtId="0" fontId="4" fillId="0" borderId="0" xfId="62" applyFont="1" applyBorder="1" applyAlignment="1">
      <alignment horizontal="center" vertical="top"/>
      <protection/>
    </xf>
    <xf numFmtId="0" fontId="4" fillId="0" borderId="0" xfId="62" applyFont="1" applyBorder="1" applyAlignment="1">
      <alignment vertical="top"/>
      <protection/>
    </xf>
    <xf numFmtId="190" fontId="4" fillId="0" borderId="0" xfId="45" applyNumberFormat="1" applyFont="1" applyBorder="1" applyAlignment="1">
      <alignment vertical="top"/>
    </xf>
    <xf numFmtId="41" fontId="2" fillId="0" borderId="0" xfId="45" applyNumberFormat="1" applyFont="1" applyBorder="1" applyAlignment="1">
      <alignment horizontal="right" vertical="top"/>
    </xf>
    <xf numFmtId="0" fontId="4" fillId="0" borderId="0" xfId="62" applyFont="1" applyBorder="1" applyAlignment="1" quotePrefix="1">
      <alignment vertical="top"/>
      <protection/>
    </xf>
    <xf numFmtId="0" fontId="4" fillId="0" borderId="0" xfId="62" applyFont="1" applyBorder="1" applyAlignment="1" quotePrefix="1">
      <alignment horizontal="left" vertical="justify"/>
      <protection/>
    </xf>
    <xf numFmtId="41" fontId="4" fillId="0" borderId="0" xfId="45" applyNumberFormat="1" applyFont="1" applyBorder="1" applyAlignment="1">
      <alignment horizontal="right" vertical="top"/>
    </xf>
    <xf numFmtId="0" fontId="4" fillId="0" borderId="0" xfId="62" applyFont="1" applyBorder="1" applyAlignment="1">
      <alignment horizontal="left" vertical="justify"/>
      <protection/>
    </xf>
    <xf numFmtId="0" fontId="4" fillId="0" borderId="0" xfId="62" applyFont="1" applyBorder="1" applyAlignment="1">
      <alignment horizontal="center" vertical="justify"/>
      <protection/>
    </xf>
    <xf numFmtId="41" fontId="4" fillId="0" borderId="0" xfId="45" applyNumberFormat="1" applyFont="1" applyBorder="1" applyAlignment="1">
      <alignment horizontal="right" vertical="top"/>
    </xf>
    <xf numFmtId="0" fontId="127" fillId="0" borderId="0" xfId="63" applyFont="1" applyBorder="1" applyAlignment="1">
      <alignment horizontal="center" vertical="top"/>
      <protection/>
    </xf>
    <xf numFmtId="0" fontId="127" fillId="0" borderId="0" xfId="63" applyFont="1" applyBorder="1">
      <alignment vertical="top"/>
      <protection/>
    </xf>
    <xf numFmtId="0" fontId="131" fillId="0" borderId="0" xfId="63" applyFont="1" applyBorder="1" applyAlignment="1">
      <alignment horizontal="center" vertical="top"/>
      <protection/>
    </xf>
    <xf numFmtId="0" fontId="131" fillId="0" borderId="0" xfId="63" applyFont="1" applyBorder="1">
      <alignment vertical="top"/>
      <protection/>
    </xf>
    <xf numFmtId="0" fontId="131" fillId="0" borderId="0" xfId="63" applyFont="1" applyBorder="1" applyAlignment="1">
      <alignment horizontal="left" vertical="top"/>
      <protection/>
    </xf>
    <xf numFmtId="0" fontId="131" fillId="0" borderId="0" xfId="63" applyFont="1" applyBorder="1">
      <alignment vertical="top"/>
      <protection/>
    </xf>
    <xf numFmtId="41" fontId="127" fillId="0" borderId="0" xfId="63" applyNumberFormat="1" applyFont="1" applyBorder="1">
      <alignment vertical="top"/>
      <protection/>
    </xf>
    <xf numFmtId="41" fontId="131" fillId="0" borderId="0" xfId="63" applyNumberFormat="1" applyFont="1" applyBorder="1">
      <alignment vertical="top"/>
      <protection/>
    </xf>
    <xf numFmtId="0" fontId="127" fillId="0" borderId="0" xfId="63" applyFont="1" applyBorder="1" applyAlignment="1">
      <alignment vertical="top"/>
      <protection/>
    </xf>
    <xf numFmtId="41" fontId="131" fillId="0" borderId="0" xfId="63" applyNumberFormat="1" applyFont="1" applyBorder="1">
      <alignment vertical="top"/>
      <protection/>
    </xf>
    <xf numFmtId="0" fontId="54" fillId="36" borderId="0" xfId="0" applyFont="1" applyFill="1" applyAlignment="1">
      <alignment horizontal="center" vertical="top"/>
    </xf>
    <xf numFmtId="0" fontId="54" fillId="36" borderId="0" xfId="0" applyFont="1" applyFill="1" applyAlignment="1">
      <alignment horizontal="left" vertical="top"/>
    </xf>
    <xf numFmtId="0" fontId="49" fillId="18" borderId="0" xfId="0" applyFont="1" applyFill="1" applyBorder="1" applyAlignment="1">
      <alignment horizontal="center" vertical="center" wrapText="1"/>
    </xf>
    <xf numFmtId="0" fontId="49" fillId="18" borderId="22" xfId="0" applyFont="1" applyFill="1" applyBorder="1" applyAlignment="1">
      <alignment horizontal="center" vertical="center" wrapText="1"/>
    </xf>
    <xf numFmtId="0" fontId="3" fillId="0" borderId="0" xfId="0" applyFont="1" applyAlignment="1">
      <alignment horizontal="left" vertical="center"/>
    </xf>
    <xf numFmtId="41" fontId="133" fillId="0" borderId="12" xfId="0" applyNumberFormat="1" applyFont="1" applyBorder="1" applyAlignment="1">
      <alignment/>
    </xf>
    <xf numFmtId="41" fontId="133" fillId="0" borderId="20" xfId="0" applyNumberFormat="1" applyFont="1" applyBorder="1" applyAlignment="1">
      <alignment/>
    </xf>
    <xf numFmtId="0" fontId="133" fillId="0" borderId="10" xfId="0" applyFont="1" applyBorder="1" applyAlignment="1">
      <alignment horizontal="left"/>
    </xf>
    <xf numFmtId="0" fontId="137" fillId="45" borderId="13" xfId="0" applyFont="1" applyFill="1" applyBorder="1" applyAlignment="1">
      <alignment horizontal="center" vertical="center" wrapText="1" readingOrder="1"/>
    </xf>
    <xf numFmtId="0" fontId="137" fillId="45" borderId="13" xfId="0" applyFont="1" applyFill="1" applyBorder="1" applyAlignment="1">
      <alignment vertical="center" wrapText="1" readingOrder="1"/>
    </xf>
    <xf numFmtId="0" fontId="137" fillId="45" borderId="15" xfId="0" applyFont="1" applyFill="1" applyBorder="1" applyAlignment="1">
      <alignment vertical="center" wrapText="1" readingOrder="1"/>
    </xf>
    <xf numFmtId="0" fontId="131" fillId="0" borderId="22" xfId="0" applyFont="1" applyBorder="1" applyAlignment="1" quotePrefix="1">
      <alignment horizontal="left" vertical="justify"/>
    </xf>
    <xf numFmtId="0" fontId="137" fillId="45" borderId="15" xfId="0" applyFont="1" applyFill="1" applyBorder="1" applyAlignment="1">
      <alignment horizontal="center" vertical="center" wrapText="1" readingOrder="1"/>
    </xf>
    <xf numFmtId="41" fontId="133" fillId="0" borderId="11" xfId="0" applyNumberFormat="1" applyFont="1" applyBorder="1" applyAlignment="1">
      <alignment/>
    </xf>
    <xf numFmtId="41" fontId="133" fillId="0" borderId="23" xfId="0" applyNumberFormat="1" applyFont="1" applyBorder="1" applyAlignment="1">
      <alignment/>
    </xf>
    <xf numFmtId="0" fontId="133" fillId="0" borderId="58" xfId="0" applyFont="1" applyBorder="1" applyAlignment="1">
      <alignment horizontal="left"/>
    </xf>
    <xf numFmtId="41" fontId="4" fillId="0" borderId="12" xfId="0" applyNumberFormat="1" applyFont="1" applyBorder="1" applyAlignment="1">
      <alignment vertical="top"/>
    </xf>
    <xf numFmtId="39" fontId="146" fillId="45" borderId="22" xfId="0" applyNumberFormat="1" applyFont="1" applyFill="1" applyBorder="1" applyAlignment="1">
      <alignment vertical="center"/>
    </xf>
    <xf numFmtId="39" fontId="146" fillId="45" borderId="23" xfId="0" applyNumberFormat="1" applyFont="1" applyFill="1" applyBorder="1" applyAlignment="1">
      <alignment vertical="center"/>
    </xf>
    <xf numFmtId="190" fontId="54" fillId="36" borderId="0" xfId="43" applyNumberFormat="1" applyFont="1" applyFill="1" applyBorder="1" applyAlignment="1">
      <alignment horizontal="left" vertical="center"/>
    </xf>
    <xf numFmtId="39" fontId="54" fillId="36" borderId="0" xfId="0" applyNumberFormat="1" applyFont="1" applyFill="1" applyBorder="1" applyAlignment="1">
      <alignment horizontal="left" vertical="center" indent="2"/>
    </xf>
    <xf numFmtId="192" fontId="54" fillId="36" borderId="0" xfId="43" applyNumberFormat="1" applyFont="1" applyFill="1" applyBorder="1" applyAlignment="1">
      <alignment horizontal="left" vertical="center"/>
    </xf>
    <xf numFmtId="39" fontId="54" fillId="36" borderId="12" xfId="0" applyNumberFormat="1" applyFont="1" applyFill="1" applyBorder="1" applyAlignment="1">
      <alignment vertical="center"/>
    </xf>
    <xf numFmtId="39" fontId="54" fillId="36" borderId="12" xfId="0" applyNumberFormat="1" applyFont="1" applyFill="1" applyBorder="1" applyAlignment="1">
      <alignment vertical="top"/>
    </xf>
    <xf numFmtId="0" fontId="62" fillId="36" borderId="12" xfId="0" applyFont="1" applyFill="1" applyBorder="1" applyAlignment="1">
      <alignment horizontal="justify" vertical="center" wrapText="1"/>
    </xf>
    <xf numFmtId="39" fontId="62" fillId="36" borderId="12" xfId="0" applyNumberFormat="1" applyFont="1" applyFill="1" applyBorder="1" applyAlignment="1">
      <alignment horizontal="right" vertical="center" wrapText="1"/>
    </xf>
    <xf numFmtId="0" fontId="58" fillId="36" borderId="20" xfId="0" applyFont="1" applyFill="1" applyBorder="1" applyAlignment="1">
      <alignment horizontal="center" vertical="center" wrapText="1"/>
    </xf>
    <xf numFmtId="0" fontId="58" fillId="36" borderId="12" xfId="0" applyFont="1" applyFill="1" applyBorder="1" applyAlignment="1">
      <alignment horizontal="center" vertical="center" wrapText="1"/>
    </xf>
    <xf numFmtId="0" fontId="58" fillId="36" borderId="12" xfId="0" applyFont="1" applyFill="1" applyBorder="1" applyAlignment="1">
      <alignment horizontal="justify" vertical="center" wrapText="1"/>
    </xf>
    <xf numFmtId="0" fontId="52" fillId="36" borderId="11" xfId="0" applyFont="1" applyFill="1" applyBorder="1" applyAlignment="1">
      <alignment horizontal="justify" vertical="center"/>
    </xf>
    <xf numFmtId="0" fontId="147" fillId="46" borderId="12" xfId="0" applyFont="1" applyFill="1" applyBorder="1" applyAlignment="1">
      <alignment horizontal="justify" vertical="center" wrapText="1"/>
    </xf>
    <xf numFmtId="0" fontId="148" fillId="46" borderId="20" xfId="0" applyFont="1" applyFill="1" applyBorder="1" applyAlignment="1" quotePrefix="1">
      <alignment horizontal="justify" vertical="center" wrapText="1"/>
    </xf>
    <xf numFmtId="0" fontId="148" fillId="46" borderId="20" xfId="0" applyFont="1" applyFill="1" applyBorder="1" applyAlignment="1">
      <alignment horizontal="justify" vertical="center" wrapText="1"/>
    </xf>
    <xf numFmtId="0" fontId="52" fillId="36" borderId="20" xfId="0" applyFont="1" applyFill="1" applyBorder="1" applyAlignment="1">
      <alignment horizontal="justify" vertical="top" wrapText="1"/>
    </xf>
    <xf numFmtId="0" fontId="56" fillId="36" borderId="11" xfId="0" applyFont="1" applyFill="1" applyBorder="1" applyAlignment="1">
      <alignment vertical="center" wrapText="1"/>
    </xf>
    <xf numFmtId="0" fontId="52" fillId="36" borderId="20" xfId="0" applyFont="1" applyFill="1" applyBorder="1" applyAlignment="1">
      <alignment horizontal="center" vertical="center" wrapText="1"/>
    </xf>
    <xf numFmtId="0" fontId="52" fillId="36" borderId="23" xfId="0" applyFont="1" applyFill="1" applyBorder="1" applyAlignment="1">
      <alignment vertical="center" wrapText="1"/>
    </xf>
    <xf numFmtId="39" fontId="57" fillId="36" borderId="12" xfId="0" applyNumberFormat="1" applyFont="1" applyFill="1" applyBorder="1" applyAlignment="1">
      <alignment horizontal="right" vertical="center" wrapText="1"/>
    </xf>
    <xf numFmtId="0" fontId="57" fillId="36" borderId="11" xfId="0" applyFont="1" applyFill="1" applyBorder="1" applyAlignment="1">
      <alignment vertical="center" wrapText="1"/>
    </xf>
    <xf numFmtId="0" fontId="52" fillId="36" borderId="20" xfId="0" applyFont="1" applyFill="1" applyBorder="1" applyAlignment="1">
      <alignment horizontal="left" vertical="center" wrapText="1"/>
    </xf>
    <xf numFmtId="0" fontId="131" fillId="36" borderId="13" xfId="0" applyFont="1" applyFill="1" applyBorder="1" applyAlignment="1">
      <alignment/>
    </xf>
    <xf numFmtId="0" fontId="131" fillId="36" borderId="21" xfId="0" applyFont="1" applyFill="1" applyBorder="1" applyAlignment="1">
      <alignment/>
    </xf>
    <xf numFmtId="0" fontId="131" fillId="36" borderId="21" xfId="0" applyFont="1" applyFill="1" applyBorder="1" applyAlignment="1">
      <alignment horizontal="left"/>
    </xf>
    <xf numFmtId="39" fontId="58" fillId="36" borderId="12" xfId="0" applyNumberFormat="1" applyFont="1" applyFill="1" applyBorder="1" applyAlignment="1">
      <alignment horizontal="right" vertical="center" wrapText="1"/>
    </xf>
    <xf numFmtId="0" fontId="58" fillId="36" borderId="11" xfId="0" applyFont="1" applyFill="1" applyBorder="1" applyAlignment="1">
      <alignment vertical="center" wrapText="1"/>
    </xf>
    <xf numFmtId="190" fontId="26" fillId="41" borderId="12" xfId="43" applyNumberFormat="1" applyFont="1" applyFill="1" applyBorder="1" applyAlignment="1">
      <alignment horizontal="center" vertical="center" wrapText="1"/>
    </xf>
    <xf numFmtId="190" fontId="13" fillId="44" borderId="12" xfId="43" applyNumberFormat="1" applyFont="1" applyFill="1" applyBorder="1" applyAlignment="1">
      <alignment horizontal="center" vertical="center" wrapText="1"/>
    </xf>
    <xf numFmtId="190" fontId="13" fillId="44" borderId="12" xfId="43" applyNumberFormat="1" applyFont="1" applyFill="1" applyBorder="1" applyAlignment="1">
      <alignment horizontal="center" vertical="center"/>
    </xf>
    <xf numFmtId="190" fontId="13" fillId="42" borderId="12" xfId="43" applyNumberFormat="1" applyFont="1" applyFill="1" applyBorder="1" applyAlignment="1">
      <alignment horizontal="center" vertical="center"/>
    </xf>
    <xf numFmtId="190" fontId="13" fillId="39" borderId="12" xfId="43" applyNumberFormat="1" applyFont="1" applyFill="1" applyBorder="1" applyAlignment="1">
      <alignment horizontal="center" vertical="center"/>
    </xf>
    <xf numFmtId="190" fontId="13" fillId="43" borderId="12" xfId="43" applyNumberFormat="1" applyFont="1" applyFill="1" applyBorder="1" applyAlignment="1">
      <alignment horizontal="center" vertical="center"/>
    </xf>
    <xf numFmtId="190" fontId="13" fillId="0" borderId="12" xfId="43" applyNumberFormat="1" applyFont="1" applyBorder="1" applyAlignment="1">
      <alignment horizontal="center" vertical="center"/>
    </xf>
    <xf numFmtId="39" fontId="28" fillId="36" borderId="0" xfId="0" applyNumberFormat="1" applyFont="1" applyFill="1" applyBorder="1" applyAlignment="1">
      <alignment horizontal="justify" vertical="top"/>
    </xf>
    <xf numFmtId="39" fontId="4" fillId="36" borderId="0" xfId="0" applyNumberFormat="1" applyFont="1" applyFill="1" applyBorder="1" applyAlignment="1">
      <alignment horizontal="justify" vertical="top"/>
    </xf>
    <xf numFmtId="43" fontId="3" fillId="0" borderId="0" xfId="0" applyNumberFormat="1" applyFont="1" applyAlignment="1">
      <alignment horizontal="center" vertical="center"/>
    </xf>
    <xf numFmtId="43" fontId="0" fillId="0" borderId="0" xfId="0" applyNumberFormat="1" applyAlignment="1">
      <alignment vertical="top"/>
    </xf>
    <xf numFmtId="0" fontId="3" fillId="0" borderId="0" xfId="0" applyFont="1" applyAlignment="1">
      <alignment vertical="center"/>
    </xf>
    <xf numFmtId="39" fontId="13" fillId="0" borderId="0" xfId="0" applyNumberFormat="1" applyFont="1" applyAlignment="1">
      <alignment horizontal="center" vertical="center"/>
    </xf>
    <xf numFmtId="39" fontId="3" fillId="0" borderId="0" xfId="0" applyNumberFormat="1" applyFont="1" applyAlignment="1">
      <alignment horizontal="right" vertical="center"/>
    </xf>
    <xf numFmtId="37" fontId="3" fillId="0" borderId="0" xfId="0" applyNumberFormat="1" applyFont="1" applyAlignment="1">
      <alignment horizontal="right" vertical="center"/>
    </xf>
    <xf numFmtId="37" fontId="0" fillId="0" borderId="0" xfId="0" applyNumberFormat="1" applyAlignment="1">
      <alignment horizontal="right" vertical="top"/>
    </xf>
    <xf numFmtId="37" fontId="0" fillId="41" borderId="0" xfId="0" applyNumberFormat="1" applyFill="1" applyAlignment="1">
      <alignment horizontal="right" vertical="center"/>
    </xf>
    <xf numFmtId="37" fontId="49" fillId="41" borderId="12" xfId="0" applyNumberFormat="1" applyFont="1" applyFill="1" applyBorder="1" applyAlignment="1">
      <alignment horizontal="right" vertical="center"/>
    </xf>
    <xf numFmtId="37" fontId="49" fillId="44" borderId="12" xfId="0" applyNumberFormat="1" applyFont="1" applyFill="1" applyBorder="1" applyAlignment="1">
      <alignment horizontal="right" vertical="center"/>
    </xf>
    <xf numFmtId="37" fontId="0" fillId="42" borderId="12" xfId="0" applyNumberFormat="1" applyFill="1" applyBorder="1" applyAlignment="1">
      <alignment horizontal="right" vertical="center"/>
    </xf>
    <xf numFmtId="37" fontId="13" fillId="39" borderId="12" xfId="0" applyNumberFormat="1" applyFont="1" applyFill="1" applyBorder="1" applyAlignment="1">
      <alignment horizontal="right" vertical="center"/>
    </xf>
    <xf numFmtId="37" fontId="0" fillId="39" borderId="12" xfId="0" applyNumberFormat="1" applyFill="1" applyBorder="1" applyAlignment="1">
      <alignment horizontal="right" vertical="center"/>
    </xf>
    <xf numFmtId="37" fontId="0" fillId="43" borderId="12" xfId="0" applyNumberFormat="1" applyFill="1" applyBorder="1" applyAlignment="1">
      <alignment horizontal="right" vertical="center"/>
    </xf>
    <xf numFmtId="37" fontId="0" fillId="0" borderId="12" xfId="0" applyNumberFormat="1" applyBorder="1" applyAlignment="1">
      <alignment horizontal="right" vertical="center"/>
    </xf>
    <xf numFmtId="190" fontId="0" fillId="0" borderId="0" xfId="43" applyNumberFormat="1" applyFont="1" applyAlignment="1">
      <alignment vertical="top"/>
    </xf>
    <xf numFmtId="0" fontId="149" fillId="0" borderId="0" xfId="0" applyFont="1" applyAlignment="1">
      <alignment vertical="top"/>
    </xf>
    <xf numFmtId="41" fontId="42" fillId="47" borderId="0" xfId="0" applyNumberFormat="1" applyFont="1" applyFill="1" applyAlignment="1">
      <alignment vertical="top"/>
    </xf>
    <xf numFmtId="39" fontId="149" fillId="48" borderId="12" xfId="0" applyNumberFormat="1" applyFont="1" applyFill="1" applyBorder="1" applyAlignment="1">
      <alignment vertical="center"/>
    </xf>
    <xf numFmtId="39" fontId="150" fillId="39" borderId="0" xfId="0" applyNumberFormat="1" applyFont="1" applyFill="1" applyAlignment="1">
      <alignment horizontal="center" vertical="top"/>
    </xf>
    <xf numFmtId="0" fontId="37" fillId="0" borderId="0" xfId="0" applyFont="1" applyAlignment="1">
      <alignment horizontal="center" vertical="center"/>
    </xf>
    <xf numFmtId="0" fontId="37" fillId="39" borderId="0" xfId="0" applyFont="1" applyFill="1" applyAlignment="1">
      <alignment horizontal="center" vertical="center"/>
    </xf>
    <xf numFmtId="0" fontId="36" fillId="36" borderId="0" xfId="0" applyFont="1" applyFill="1" applyAlignment="1">
      <alignment vertical="top"/>
    </xf>
    <xf numFmtId="0" fontId="36" fillId="36" borderId="0" xfId="0" applyFont="1" applyFill="1" applyAlignment="1">
      <alignment horizontal="right" vertical="top"/>
    </xf>
    <xf numFmtId="0" fontId="19" fillId="36" borderId="13" xfId="0" applyNumberFormat="1" applyFont="1" applyFill="1" applyBorder="1" applyAlignment="1">
      <alignment horizontal="left" vertical="center" readingOrder="1"/>
    </xf>
    <xf numFmtId="0" fontId="20" fillId="39" borderId="13" xfId="0" applyNumberFormat="1" applyFont="1" applyFill="1" applyBorder="1" applyAlignment="1">
      <alignment horizontal="left" vertical="center" readingOrder="1"/>
    </xf>
    <xf numFmtId="0" fontId="5" fillId="39" borderId="0" xfId="0" applyFont="1" applyFill="1" applyAlignment="1">
      <alignment horizontal="center" vertical="top"/>
    </xf>
    <xf numFmtId="43" fontId="19" fillId="36" borderId="36" xfId="42" applyFont="1" applyFill="1" applyBorder="1" applyAlignment="1">
      <alignment horizontal="center" vertical="center" wrapText="1" readingOrder="1"/>
    </xf>
    <xf numFmtId="0" fontId="125" fillId="0" borderId="21" xfId="0" applyFont="1" applyBorder="1" applyAlignment="1">
      <alignment horizontal="center" vertical="center"/>
    </xf>
    <xf numFmtId="0" fontId="125" fillId="0" borderId="23" xfId="0" applyFont="1" applyBorder="1" applyAlignment="1">
      <alignment vertical="center"/>
    </xf>
    <xf numFmtId="1" fontId="6" fillId="36" borderId="13" xfId="42" applyNumberFormat="1" applyFont="1" applyFill="1" applyBorder="1" applyAlignment="1">
      <alignment horizontal="center" vertical="center" wrapText="1"/>
    </xf>
    <xf numFmtId="1" fontId="6" fillId="36" borderId="21" xfId="42" applyNumberFormat="1" applyFont="1" applyFill="1" applyBorder="1" applyAlignment="1">
      <alignment horizontal="center" vertical="center" wrapText="1"/>
    </xf>
    <xf numFmtId="0" fontId="19" fillId="39" borderId="0" xfId="0" applyFont="1" applyFill="1" applyBorder="1" applyAlignment="1" quotePrefix="1">
      <alignment horizontal="center" vertical="top"/>
    </xf>
    <xf numFmtId="0" fontId="19" fillId="39" borderId="0" xfId="0" applyFont="1" applyFill="1" applyBorder="1" applyAlignment="1">
      <alignment horizontal="left" vertical="center"/>
    </xf>
    <xf numFmtId="0" fontId="36" fillId="39" borderId="0" xfId="0" applyFont="1" applyFill="1" applyAlignment="1">
      <alignment vertical="top"/>
    </xf>
    <xf numFmtId="0" fontId="20" fillId="39" borderId="0" xfId="0" applyFont="1" applyFill="1" applyBorder="1" applyAlignment="1">
      <alignment horizontal="left" vertical="center"/>
    </xf>
    <xf numFmtId="0" fontId="20" fillId="39" borderId="0" xfId="0" applyFont="1" applyFill="1" applyBorder="1" applyAlignment="1">
      <alignment horizontal="right" vertical="center"/>
    </xf>
    <xf numFmtId="0" fontId="19" fillId="39" borderId="0" xfId="0" applyFont="1" applyFill="1" applyBorder="1" applyAlignment="1">
      <alignment horizontal="center" vertical="center"/>
    </xf>
    <xf numFmtId="0" fontId="19" fillId="39" borderId="0" xfId="0" applyFont="1" applyFill="1" applyBorder="1" applyAlignment="1">
      <alignment horizontal="right" vertical="center"/>
    </xf>
    <xf numFmtId="0" fontId="5" fillId="39" borderId="0" xfId="0" applyFont="1" applyFill="1" applyBorder="1" applyAlignment="1">
      <alignment vertical="top"/>
    </xf>
    <xf numFmtId="0" fontId="6" fillId="39" borderId="0" xfId="0" applyFont="1" applyFill="1" applyBorder="1" applyAlignment="1">
      <alignment vertical="top"/>
    </xf>
    <xf numFmtId="0" fontId="6" fillId="39" borderId="0" xfId="0" applyFont="1" applyFill="1" applyBorder="1" applyAlignment="1">
      <alignment vertical="top"/>
    </xf>
    <xf numFmtId="0" fontId="6" fillId="39" borderId="0" xfId="0" applyFont="1" applyFill="1" applyBorder="1" applyAlignment="1">
      <alignment horizontal="right" vertical="top"/>
    </xf>
    <xf numFmtId="0" fontId="15" fillId="39" borderId="19" xfId="0" applyFont="1" applyFill="1" applyBorder="1" applyAlignment="1">
      <alignment horizontal="center" vertical="center" wrapText="1" readingOrder="1"/>
    </xf>
    <xf numFmtId="0" fontId="15" fillId="39" borderId="20" xfId="0" applyFont="1" applyFill="1" applyBorder="1" applyAlignment="1">
      <alignment horizontal="center" vertical="center" wrapText="1" readingOrder="1"/>
    </xf>
    <xf numFmtId="0" fontId="15" fillId="39" borderId="12" xfId="0" applyFont="1" applyFill="1" applyBorder="1" applyAlignment="1">
      <alignment horizontal="center" vertical="center" wrapText="1" readingOrder="1"/>
    </xf>
    <xf numFmtId="0" fontId="18" fillId="39" borderId="13" xfId="0" applyFont="1" applyFill="1" applyBorder="1" applyAlignment="1">
      <alignment horizontal="center" vertical="center" wrapText="1" readingOrder="1"/>
    </xf>
    <xf numFmtId="0" fontId="18" fillId="39" borderId="11" xfId="0" applyFont="1" applyFill="1" applyBorder="1" applyAlignment="1">
      <alignment horizontal="center" vertical="center" wrapText="1" readingOrder="1"/>
    </xf>
    <xf numFmtId="0" fontId="18" fillId="39" borderId="17" xfId="0" applyFont="1" applyFill="1" applyBorder="1" applyAlignment="1">
      <alignment horizontal="center" vertical="center" wrapText="1" readingOrder="1"/>
    </xf>
    <xf numFmtId="0" fontId="18" fillId="39" borderId="19" xfId="0" applyFont="1" applyFill="1" applyBorder="1" applyAlignment="1">
      <alignment horizontal="center" vertical="center" wrapText="1" readingOrder="1"/>
    </xf>
    <xf numFmtId="0" fontId="18" fillId="39" borderId="12" xfId="0" applyFont="1" applyFill="1" applyBorder="1" applyAlignment="1">
      <alignment horizontal="center" vertical="center" wrapText="1" readingOrder="1"/>
    </xf>
    <xf numFmtId="0" fontId="20" fillId="39" borderId="10" xfId="0" applyNumberFormat="1" applyFont="1" applyFill="1" applyBorder="1" applyAlignment="1">
      <alignment horizontal="left" vertical="center" readingOrder="1"/>
    </xf>
    <xf numFmtId="0" fontId="20" fillId="39" borderId="11" xfId="0" applyNumberFormat="1" applyFont="1" applyFill="1" applyBorder="1" applyAlignment="1">
      <alignment horizontal="left" vertical="center" readingOrder="1"/>
    </xf>
    <xf numFmtId="0" fontId="20" fillId="39" borderId="21" xfId="0" applyFont="1" applyFill="1" applyBorder="1" applyAlignment="1">
      <alignment horizontal="center" vertical="center" wrapText="1" readingOrder="1"/>
    </xf>
    <xf numFmtId="0" fontId="20" fillId="39" borderId="22" xfId="0" applyFont="1" applyFill="1" applyBorder="1" applyAlignment="1">
      <alignment horizontal="center" vertical="center" wrapText="1" readingOrder="1"/>
    </xf>
    <xf numFmtId="39" fontId="20" fillId="39" borderId="12" xfId="0" applyNumberFormat="1" applyFont="1" applyFill="1" applyBorder="1" applyAlignment="1">
      <alignment horizontal="right" vertical="center" wrapText="1" readingOrder="1"/>
    </xf>
    <xf numFmtId="39" fontId="40" fillId="39" borderId="17" xfId="42" applyNumberFormat="1" applyFont="1" applyFill="1" applyBorder="1" applyAlignment="1">
      <alignment horizontal="right" vertical="center" readingOrder="1"/>
    </xf>
    <xf numFmtId="0" fontId="20" fillId="39" borderId="13" xfId="0" applyFont="1" applyFill="1" applyBorder="1" applyAlignment="1">
      <alignment horizontal="center" vertical="center" wrapText="1" readingOrder="1"/>
    </xf>
    <xf numFmtId="0" fontId="6" fillId="39" borderId="13" xfId="0" applyNumberFormat="1" applyFont="1" applyFill="1" applyBorder="1" applyAlignment="1" quotePrefix="1">
      <alignment horizontal="left" vertical="center"/>
    </xf>
    <xf numFmtId="0" fontId="6" fillId="39" borderId="10" xfId="0" applyNumberFormat="1" applyFont="1" applyFill="1" applyBorder="1" applyAlignment="1" quotePrefix="1">
      <alignment horizontal="left" vertical="center"/>
    </xf>
    <xf numFmtId="0" fontId="6" fillId="39" borderId="11" xfId="0" applyNumberFormat="1" applyFont="1" applyFill="1" applyBorder="1" applyAlignment="1" quotePrefix="1">
      <alignment horizontal="left" vertical="center"/>
    </xf>
    <xf numFmtId="43" fontId="6" fillId="39" borderId="21" xfId="42" applyNumberFormat="1" applyFont="1" applyFill="1" applyBorder="1" applyAlignment="1">
      <alignment horizontal="right" vertical="center" wrapText="1"/>
    </xf>
    <xf numFmtId="43" fontId="6" fillId="39" borderId="22" xfId="42" applyNumberFormat="1" applyFont="1" applyFill="1" applyBorder="1" applyAlignment="1">
      <alignment horizontal="center" vertical="center" wrapText="1"/>
    </xf>
    <xf numFmtId="39" fontId="6" fillId="39" borderId="20" xfId="42" applyNumberFormat="1" applyFont="1" applyFill="1" applyBorder="1" applyAlignment="1">
      <alignment horizontal="right" vertical="center"/>
    </xf>
    <xf numFmtId="39" fontId="35" fillId="39" borderId="12" xfId="42" applyNumberFormat="1" applyFont="1" applyFill="1" applyBorder="1" applyAlignment="1">
      <alignment horizontal="right" vertical="center"/>
    </xf>
    <xf numFmtId="0" fontId="6" fillId="39" borderId="12" xfId="0" applyFont="1" applyFill="1" applyBorder="1" applyAlignment="1">
      <alignment horizontal="center" vertical="center" wrapText="1"/>
    </xf>
    <xf numFmtId="43" fontId="6" fillId="39" borderId="13" xfId="42" applyNumberFormat="1" applyFont="1" applyFill="1" applyBorder="1" applyAlignment="1">
      <alignment horizontal="right" vertical="center" wrapText="1"/>
    </xf>
    <xf numFmtId="43" fontId="6" fillId="39" borderId="10" xfId="42" applyNumberFormat="1" applyFont="1" applyFill="1" applyBorder="1" applyAlignment="1">
      <alignment horizontal="center" vertical="center" wrapText="1"/>
    </xf>
    <xf numFmtId="39" fontId="6" fillId="39" borderId="12" xfId="42" applyNumberFormat="1" applyFont="1" applyFill="1" applyBorder="1" applyAlignment="1">
      <alignment horizontal="right" vertical="center"/>
    </xf>
    <xf numFmtId="0" fontId="6" fillId="39" borderId="13" xfId="0" applyNumberFormat="1" applyFont="1" applyFill="1" applyBorder="1" applyAlignment="1" quotePrefix="1">
      <alignment vertical="center"/>
    </xf>
    <xf numFmtId="0" fontId="6" fillId="39" borderId="10" xfId="0" applyNumberFormat="1" applyFont="1" applyFill="1" applyBorder="1" applyAlignment="1" quotePrefix="1">
      <alignment horizontal="justify" vertical="center"/>
    </xf>
    <xf numFmtId="0" fontId="6" fillId="39" borderId="11" xfId="0" applyNumberFormat="1" applyFont="1" applyFill="1" applyBorder="1" applyAlignment="1" quotePrefix="1">
      <alignment horizontal="justify" vertical="center"/>
    </xf>
    <xf numFmtId="0" fontId="6" fillId="39" borderId="10" xfId="0" applyNumberFormat="1" applyFont="1" applyFill="1" applyBorder="1" applyAlignment="1" quotePrefix="1">
      <alignment horizontal="justify" vertical="center" wrapText="1"/>
    </xf>
    <xf numFmtId="0" fontId="6" fillId="39" borderId="11" xfId="0" applyNumberFormat="1" applyFont="1" applyFill="1" applyBorder="1" applyAlignment="1" quotePrefix="1">
      <alignment horizontal="justify" vertical="center" wrapText="1"/>
    </xf>
    <xf numFmtId="39" fontId="19" fillId="39" borderId="13" xfId="0" applyNumberFormat="1" applyFont="1" applyFill="1" applyBorder="1" applyAlignment="1">
      <alignment horizontal="left" vertical="center"/>
    </xf>
    <xf numFmtId="39" fontId="19" fillId="39" borderId="10" xfId="0" applyNumberFormat="1" applyFont="1" applyFill="1" applyBorder="1" applyAlignment="1">
      <alignment horizontal="left" vertical="center"/>
    </xf>
    <xf numFmtId="39" fontId="19" fillId="39" borderId="11" xfId="0" applyNumberFormat="1" applyFont="1" applyFill="1" applyBorder="1" applyAlignment="1">
      <alignment horizontal="left" vertical="center"/>
    </xf>
    <xf numFmtId="39" fontId="19" fillId="39" borderId="13" xfId="0" applyNumberFormat="1" applyFont="1" applyFill="1" applyBorder="1" applyAlignment="1">
      <alignment vertical="center"/>
    </xf>
    <xf numFmtId="39" fontId="19" fillId="39" borderId="11" xfId="0" applyNumberFormat="1" applyFont="1" applyFill="1" applyBorder="1" applyAlignment="1">
      <alignment vertical="center"/>
    </xf>
    <xf numFmtId="39" fontId="19" fillId="39" borderId="12" xfId="0" applyNumberFormat="1" applyFont="1" applyFill="1" applyBorder="1" applyAlignment="1">
      <alignment vertical="center"/>
    </xf>
    <xf numFmtId="39" fontId="18" fillId="39" borderId="12" xfId="0" applyNumberFormat="1" applyFont="1" applyFill="1" applyBorder="1" applyAlignment="1">
      <alignment horizontal="right" vertical="center"/>
    </xf>
    <xf numFmtId="39" fontId="19" fillId="39" borderId="12" xfId="0" applyNumberFormat="1" applyFont="1" applyFill="1" applyBorder="1" applyAlignment="1">
      <alignment horizontal="center" vertical="center"/>
    </xf>
    <xf numFmtId="39" fontId="6" fillId="39" borderId="13" xfId="0" applyNumberFormat="1" applyFont="1" applyFill="1" applyBorder="1" applyAlignment="1" quotePrefix="1">
      <alignment horizontal="center" vertical="center"/>
    </xf>
    <xf numFmtId="39" fontId="6" fillId="39" borderId="10" xfId="0" applyNumberFormat="1" applyFont="1" applyFill="1" applyBorder="1" applyAlignment="1">
      <alignment horizontal="center" vertical="center"/>
    </xf>
    <xf numFmtId="39" fontId="6" fillId="39" borderId="11" xfId="0" applyNumberFormat="1" applyFont="1" applyFill="1" applyBorder="1" applyAlignment="1">
      <alignment horizontal="center" vertical="center"/>
    </xf>
    <xf numFmtId="39" fontId="6" fillId="39" borderId="13" xfId="0" applyNumberFormat="1" applyFont="1" applyFill="1" applyBorder="1" applyAlignment="1">
      <alignment vertical="center"/>
    </xf>
    <xf numFmtId="39" fontId="6" fillId="39" borderId="11" xfId="0" applyNumberFormat="1" applyFont="1" applyFill="1" applyBorder="1" applyAlignment="1">
      <alignment vertical="center"/>
    </xf>
    <xf numFmtId="39" fontId="35" fillId="39" borderId="12" xfId="0" applyNumberFormat="1" applyFont="1" applyFill="1" applyBorder="1" applyAlignment="1">
      <alignment horizontal="right" vertical="center"/>
    </xf>
    <xf numFmtId="39" fontId="6" fillId="39" borderId="12" xfId="0" applyNumberFormat="1" applyFont="1" applyFill="1" applyBorder="1" applyAlignment="1">
      <alignment horizontal="center" vertical="center"/>
    </xf>
    <xf numFmtId="39" fontId="17" fillId="39" borderId="13" xfId="0" applyNumberFormat="1" applyFont="1" applyFill="1" applyBorder="1" applyAlignment="1">
      <alignment horizontal="center" vertical="center"/>
    </xf>
    <xf numFmtId="39" fontId="17" fillId="39" borderId="10" xfId="0" applyNumberFormat="1" applyFont="1" applyFill="1" applyBorder="1" applyAlignment="1" quotePrefix="1">
      <alignment horizontal="center" vertical="center"/>
    </xf>
    <xf numFmtId="39" fontId="17" fillId="39" borderId="11" xfId="0" applyNumberFormat="1" applyFont="1" applyFill="1" applyBorder="1" applyAlignment="1" quotePrefix="1">
      <alignment horizontal="center" vertical="center"/>
    </xf>
    <xf numFmtId="39" fontId="17" fillId="39" borderId="13" xfId="0" applyNumberFormat="1" applyFont="1" applyFill="1" applyBorder="1" applyAlignment="1" quotePrefix="1">
      <alignment horizontal="center" vertical="center"/>
    </xf>
    <xf numFmtId="39" fontId="17" fillId="39" borderId="12" xfId="0" applyNumberFormat="1" applyFont="1" applyFill="1" applyBorder="1" applyAlignment="1" quotePrefix="1">
      <alignment horizontal="center" vertical="center"/>
    </xf>
    <xf numFmtId="39" fontId="19" fillId="39" borderId="12" xfId="0" applyNumberFormat="1" applyFont="1" applyFill="1" applyBorder="1" applyAlignment="1">
      <alignment horizontal="right" vertical="center" wrapText="1"/>
    </xf>
    <xf numFmtId="39" fontId="6" fillId="39" borderId="13" xfId="0" applyNumberFormat="1" applyFont="1" applyFill="1" applyBorder="1" applyAlignment="1">
      <alignment horizontal="center" vertical="center"/>
    </xf>
    <xf numFmtId="39" fontId="6" fillId="39" borderId="10" xfId="0" applyNumberFormat="1" applyFont="1" applyFill="1" applyBorder="1" applyAlignment="1" quotePrefix="1">
      <alignment horizontal="center" vertical="center"/>
    </xf>
    <xf numFmtId="39" fontId="6" fillId="39" borderId="11" xfId="0" applyNumberFormat="1" applyFont="1" applyFill="1" applyBorder="1" applyAlignment="1" quotePrefix="1">
      <alignment horizontal="center" vertical="center"/>
    </xf>
    <xf numFmtId="39" fontId="6" fillId="39" borderId="12" xfId="0" applyNumberFormat="1" applyFont="1" applyFill="1" applyBorder="1" applyAlignment="1" quotePrefix="1">
      <alignment horizontal="center" vertical="center"/>
    </xf>
    <xf numFmtId="39" fontId="6" fillId="39" borderId="0" xfId="0" applyNumberFormat="1" applyFont="1" applyFill="1" applyBorder="1" applyAlignment="1">
      <alignment horizontal="center" vertical="center"/>
    </xf>
    <xf numFmtId="39" fontId="17" fillId="39" borderId="0" xfId="0" applyNumberFormat="1" applyFont="1" applyFill="1" applyBorder="1" applyAlignment="1" quotePrefix="1">
      <alignment horizontal="center" vertical="center"/>
    </xf>
    <xf numFmtId="39" fontId="6" fillId="39" borderId="0" xfId="0" applyNumberFormat="1" applyFont="1" applyFill="1" applyBorder="1" applyAlignment="1" quotePrefix="1">
      <alignment horizontal="center" vertical="center"/>
    </xf>
    <xf numFmtId="39" fontId="6" fillId="39" borderId="16" xfId="0" applyNumberFormat="1" applyFont="1" applyFill="1" applyBorder="1" applyAlignment="1" quotePrefix="1">
      <alignment horizontal="center" vertical="center"/>
    </xf>
    <xf numFmtId="39" fontId="35" fillId="39" borderId="16" xfId="0" applyNumberFormat="1" applyFont="1" applyFill="1" applyBorder="1" applyAlignment="1">
      <alignment horizontal="right" vertical="center"/>
    </xf>
    <xf numFmtId="0" fontId="125" fillId="39" borderId="0" xfId="0" applyFont="1" applyFill="1" applyAlignment="1">
      <alignment vertical="center"/>
    </xf>
    <xf numFmtId="0" fontId="125" fillId="39" borderId="0" xfId="0" applyFont="1" applyFill="1" applyAlignment="1">
      <alignment horizontal="center" vertical="center"/>
    </xf>
    <xf numFmtId="178" fontId="125" fillId="39" borderId="0" xfId="0" applyNumberFormat="1" applyFont="1" applyFill="1" applyAlignment="1">
      <alignment horizontal="left"/>
    </xf>
    <xf numFmtId="0" fontId="6" fillId="39" borderId="0" xfId="0" applyFont="1" applyFill="1" applyAlignment="1">
      <alignment vertical="top"/>
    </xf>
    <xf numFmtId="0" fontId="6" fillId="39" borderId="0" xfId="0" applyFont="1" applyFill="1" applyAlignment="1">
      <alignment horizontal="center" vertical="top"/>
    </xf>
    <xf numFmtId="0" fontId="6" fillId="39" borderId="0" xfId="0" applyFont="1" applyFill="1" applyAlignment="1">
      <alignment vertical="top"/>
    </xf>
    <xf numFmtId="0" fontId="6" fillId="39" borderId="0" xfId="0" applyFont="1" applyFill="1" applyAlignment="1">
      <alignment horizontal="right" vertical="top"/>
    </xf>
    <xf numFmtId="0" fontId="36" fillId="39" borderId="0" xfId="0" applyFont="1" applyFill="1" applyAlignment="1">
      <alignment horizontal="right" vertical="top"/>
    </xf>
    <xf numFmtId="0" fontId="6" fillId="36" borderId="13" xfId="0" applyNumberFormat="1" applyFont="1" applyFill="1" applyBorder="1" applyAlignment="1">
      <alignment vertical="top"/>
    </xf>
    <xf numFmtId="0" fontId="5" fillId="36" borderId="13" xfId="0" applyNumberFormat="1" applyFont="1" applyFill="1" applyBorder="1" applyAlignment="1">
      <alignment vertical="top"/>
    </xf>
    <xf numFmtId="0" fontId="127" fillId="0" borderId="0" xfId="63" applyFont="1" applyBorder="1" applyAlignment="1">
      <alignment horizontal="center" vertical="top"/>
      <protection/>
    </xf>
    <xf numFmtId="0" fontId="127" fillId="0" borderId="0" xfId="63" applyFont="1" applyBorder="1" applyAlignment="1">
      <alignment horizontal="left" vertical="top"/>
      <protection/>
    </xf>
    <xf numFmtId="0" fontId="5" fillId="36" borderId="21" xfId="0" applyFont="1" applyFill="1" applyBorder="1" applyAlignment="1">
      <alignment horizontal="center" vertical="center" wrapText="1" readingOrder="1"/>
    </xf>
    <xf numFmtId="0" fontId="20" fillId="36" borderId="10" xfId="0" applyNumberFormat="1" applyFont="1" applyFill="1" applyBorder="1" applyAlignment="1" quotePrefix="1">
      <alignment horizontal="left" vertical="center" readingOrder="1"/>
    </xf>
    <xf numFmtId="0" fontId="20" fillId="36" borderId="11" xfId="0" applyNumberFormat="1" applyFont="1" applyFill="1" applyBorder="1" applyAlignment="1" quotePrefix="1">
      <alignment horizontal="left" vertical="center" readingOrder="1"/>
    </xf>
    <xf numFmtId="0" fontId="151" fillId="41" borderId="12" xfId="0" applyFont="1" applyFill="1" applyBorder="1" applyAlignment="1">
      <alignment horizontal="center" vertical="center" wrapText="1"/>
    </xf>
    <xf numFmtId="190" fontId="152" fillId="41" borderId="12" xfId="43" applyNumberFormat="1" applyFont="1" applyFill="1" applyBorder="1" applyAlignment="1">
      <alignment horizontal="center" vertical="center" wrapText="1"/>
    </xf>
    <xf numFmtId="39" fontId="153" fillId="41" borderId="12" xfId="0" applyNumberFormat="1" applyFont="1" applyFill="1" applyBorder="1" applyAlignment="1">
      <alignment horizontal="right" vertical="center"/>
    </xf>
    <xf numFmtId="43" fontId="153" fillId="41" borderId="12" xfId="0" applyNumberFormat="1" applyFont="1" applyFill="1" applyBorder="1" applyAlignment="1">
      <alignment horizontal="center" vertical="center" wrapText="1"/>
    </xf>
    <xf numFmtId="37" fontId="153" fillId="41" borderId="12" xfId="0" applyNumberFormat="1" applyFont="1" applyFill="1" applyBorder="1" applyAlignment="1">
      <alignment horizontal="right" vertical="center"/>
    </xf>
    <xf numFmtId="0" fontId="151" fillId="44" borderId="12" xfId="0" applyFont="1" applyFill="1" applyBorder="1" applyAlignment="1">
      <alignment horizontal="center" vertical="center" wrapText="1"/>
    </xf>
    <xf numFmtId="190" fontId="154" fillId="44" borderId="12" xfId="43" applyNumberFormat="1" applyFont="1" applyFill="1" applyBorder="1" applyAlignment="1">
      <alignment horizontal="center" vertical="center" wrapText="1"/>
    </xf>
    <xf numFmtId="39" fontId="153" fillId="44" borderId="12" xfId="0" applyNumberFormat="1" applyFont="1" applyFill="1" applyBorder="1" applyAlignment="1">
      <alignment horizontal="right" vertical="center"/>
    </xf>
    <xf numFmtId="37" fontId="153" fillId="44" borderId="12" xfId="0" applyNumberFormat="1" applyFont="1" applyFill="1" applyBorder="1" applyAlignment="1">
      <alignment horizontal="right" vertical="center"/>
    </xf>
    <xf numFmtId="39" fontId="155" fillId="42" borderId="12" xfId="0" applyNumberFormat="1" applyFont="1" applyFill="1" applyBorder="1" applyAlignment="1">
      <alignment horizontal="center" vertical="center"/>
    </xf>
    <xf numFmtId="190" fontId="156" fillId="42" borderId="12" xfId="43" applyNumberFormat="1" applyFont="1" applyFill="1" applyBorder="1" applyAlignment="1">
      <alignment horizontal="center" vertical="center"/>
    </xf>
    <xf numFmtId="39" fontId="157" fillId="42" borderId="12" xfId="0" applyNumberFormat="1" applyFont="1" applyFill="1" applyBorder="1" applyAlignment="1">
      <alignment vertical="center"/>
    </xf>
    <xf numFmtId="37" fontId="157" fillId="42" borderId="12" xfId="0" applyNumberFormat="1" applyFont="1" applyFill="1" applyBorder="1" applyAlignment="1">
      <alignment horizontal="right" vertical="center"/>
    </xf>
    <xf numFmtId="39" fontId="155" fillId="39" borderId="12" xfId="0" applyNumberFormat="1" applyFont="1" applyFill="1" applyBorder="1" applyAlignment="1">
      <alignment horizontal="center" vertical="center"/>
    </xf>
    <xf numFmtId="39" fontId="157" fillId="39" borderId="12" xfId="0" applyNumberFormat="1" applyFont="1" applyFill="1" applyBorder="1" applyAlignment="1">
      <alignment vertical="center"/>
    </xf>
    <xf numFmtId="37" fontId="157" fillId="39" borderId="12" xfId="0" applyNumberFormat="1" applyFont="1" applyFill="1" applyBorder="1" applyAlignment="1">
      <alignment horizontal="right" vertical="center"/>
    </xf>
    <xf numFmtId="39" fontId="155" fillId="43" borderId="12" xfId="0" applyNumberFormat="1" applyFont="1" applyFill="1" applyBorder="1" applyAlignment="1">
      <alignment horizontal="center" vertical="center"/>
    </xf>
    <xf numFmtId="190" fontId="156" fillId="43" borderId="12" xfId="43" applyNumberFormat="1" applyFont="1" applyFill="1" applyBorder="1" applyAlignment="1">
      <alignment horizontal="center" vertical="center"/>
    </xf>
    <xf numFmtId="39" fontId="157" fillId="43" borderId="12" xfId="0" applyNumberFormat="1" applyFont="1" applyFill="1" applyBorder="1" applyAlignment="1">
      <alignment vertical="center"/>
    </xf>
    <xf numFmtId="37" fontId="157" fillId="43" borderId="12" xfId="0" applyNumberFormat="1" applyFont="1" applyFill="1" applyBorder="1" applyAlignment="1">
      <alignment horizontal="right" vertical="center"/>
    </xf>
    <xf numFmtId="39" fontId="4" fillId="36" borderId="0" xfId="0" applyNumberFormat="1" applyFont="1" applyFill="1" applyBorder="1" applyAlignment="1">
      <alignment vertical="top"/>
    </xf>
    <xf numFmtId="190" fontId="13" fillId="47" borderId="12" xfId="43" applyNumberFormat="1" applyFont="1" applyFill="1" applyBorder="1" applyAlignment="1">
      <alignment horizontal="center" vertical="center"/>
    </xf>
    <xf numFmtId="0" fontId="4" fillId="47" borderId="12" xfId="0" applyFont="1" applyFill="1" applyBorder="1" applyAlignment="1">
      <alignment horizontal="center" vertical="center" wrapText="1"/>
    </xf>
    <xf numFmtId="190" fontId="26" fillId="47" borderId="12" xfId="43" applyNumberFormat="1" applyFont="1" applyFill="1" applyBorder="1" applyAlignment="1">
      <alignment horizontal="center" vertical="center" wrapText="1"/>
    </xf>
    <xf numFmtId="39" fontId="49" fillId="47" borderId="12" xfId="0" applyNumberFormat="1" applyFont="1" applyFill="1" applyBorder="1" applyAlignment="1">
      <alignment horizontal="right" vertical="center"/>
    </xf>
    <xf numFmtId="39" fontId="5" fillId="36" borderId="30" xfId="42" applyNumberFormat="1" applyFont="1" applyFill="1" applyBorder="1" applyAlignment="1">
      <alignment horizontal="right" vertical="center"/>
    </xf>
    <xf numFmtId="0" fontId="13" fillId="39" borderId="12" xfId="0" applyFont="1" applyFill="1" applyBorder="1" applyAlignment="1">
      <alignment vertical="top"/>
    </xf>
    <xf numFmtId="190" fontId="13" fillId="0" borderId="0" xfId="43" applyNumberFormat="1" applyFont="1" applyAlignment="1">
      <alignment vertical="top"/>
    </xf>
    <xf numFmtId="0" fontId="6" fillId="36" borderId="12" xfId="0" applyNumberFormat="1" applyFont="1" applyFill="1" applyBorder="1" applyAlignment="1" quotePrefix="1">
      <alignment vertical="top"/>
    </xf>
    <xf numFmtId="41" fontId="0" fillId="0" borderId="0" xfId="43" applyFont="1" applyAlignment="1">
      <alignment vertical="top"/>
    </xf>
    <xf numFmtId="43" fontId="6" fillId="39" borderId="28" xfId="42" applyFont="1" applyFill="1" applyBorder="1" applyAlignment="1">
      <alignment horizontal="justify" vertical="center"/>
    </xf>
    <xf numFmtId="43" fontId="23" fillId="39" borderId="46" xfId="42" applyFont="1" applyFill="1" applyBorder="1" applyAlignment="1">
      <alignment horizontal="right" vertical="center" wrapText="1" readingOrder="1"/>
    </xf>
    <xf numFmtId="43" fontId="39" fillId="36" borderId="0" xfId="42" applyFont="1" applyFill="1" applyAlignment="1">
      <alignment horizontal="center" vertical="center"/>
    </xf>
    <xf numFmtId="0" fontId="4" fillId="49" borderId="0" xfId="0" applyFont="1" applyFill="1" applyAlignment="1">
      <alignment vertical="top"/>
    </xf>
    <xf numFmtId="43" fontId="4" fillId="49" borderId="0" xfId="42" applyFont="1" applyFill="1" applyAlignment="1">
      <alignment vertical="top"/>
    </xf>
    <xf numFmtId="41" fontId="4" fillId="0" borderId="0" xfId="43" applyFont="1" applyAlignment="1">
      <alignment vertical="top"/>
    </xf>
    <xf numFmtId="39" fontId="6" fillId="39" borderId="12" xfId="42" applyNumberFormat="1" applyFont="1" applyFill="1" applyBorder="1" applyAlignment="1">
      <alignment horizontal="right" vertical="center" wrapText="1"/>
    </xf>
    <xf numFmtId="190" fontId="4" fillId="0" borderId="0" xfId="0" applyNumberFormat="1" applyFont="1" applyAlignment="1">
      <alignment vertical="top"/>
    </xf>
    <xf numFmtId="190" fontId="129" fillId="0" borderId="23" xfId="0" applyNumberFormat="1" applyFont="1" applyBorder="1" applyAlignment="1">
      <alignment horizontal="center"/>
    </xf>
    <xf numFmtId="0" fontId="61" fillId="36" borderId="13" xfId="0" applyNumberFormat="1" applyFont="1" applyFill="1" applyBorder="1" applyAlignment="1">
      <alignment horizontal="left" vertical="center" readingOrder="1"/>
    </xf>
    <xf numFmtId="0" fontId="61" fillId="36" borderId="10" xfId="0" applyNumberFormat="1" applyFont="1" applyFill="1" applyBorder="1" applyAlignment="1">
      <alignment horizontal="left" vertical="center" readingOrder="1"/>
    </xf>
    <xf numFmtId="0" fontId="4" fillId="36" borderId="12" xfId="0" applyFont="1" applyFill="1" applyBorder="1" applyAlignment="1">
      <alignment vertical="top"/>
    </xf>
    <xf numFmtId="49" fontId="50" fillId="36" borderId="0" xfId="43" applyNumberFormat="1" applyFont="1" applyFill="1" applyAlignment="1">
      <alignment horizontal="left" vertical="center" wrapText="1" readingOrder="1"/>
    </xf>
    <xf numFmtId="49" fontId="54" fillId="36" borderId="0" xfId="43" applyNumberFormat="1" applyFont="1" applyFill="1" applyAlignment="1">
      <alignment horizontal="center" vertical="top"/>
    </xf>
    <xf numFmtId="49" fontId="54" fillId="36" borderId="0" xfId="43" applyNumberFormat="1" applyFont="1" applyFill="1" applyBorder="1" applyAlignment="1">
      <alignment horizontal="center" vertical="top"/>
    </xf>
    <xf numFmtId="49" fontId="52" fillId="36" borderId="17" xfId="43" applyNumberFormat="1" applyFont="1" applyFill="1" applyBorder="1" applyAlignment="1">
      <alignment horizontal="center" vertical="center" wrapText="1" readingOrder="1"/>
    </xf>
    <xf numFmtId="49" fontId="54" fillId="36" borderId="11" xfId="43" applyNumberFormat="1" applyFont="1" applyFill="1" applyBorder="1" applyAlignment="1">
      <alignment horizontal="center" vertical="center" wrapText="1" readingOrder="1"/>
    </xf>
    <xf numFmtId="49" fontId="51" fillId="36" borderId="12" xfId="43" applyNumberFormat="1" applyFont="1" applyFill="1" applyBorder="1" applyAlignment="1">
      <alignment horizontal="center" vertical="center" wrapText="1"/>
    </xf>
    <xf numFmtId="49" fontId="53" fillId="36" borderId="12" xfId="43" applyNumberFormat="1" applyFont="1" applyFill="1" applyBorder="1" applyAlignment="1">
      <alignment horizontal="center" vertical="center" wrapText="1"/>
    </xf>
    <xf numFmtId="49" fontId="54" fillId="36" borderId="12" xfId="43" applyNumberFormat="1" applyFont="1" applyFill="1" applyBorder="1" applyAlignment="1">
      <alignment horizontal="center" vertical="center" wrapText="1"/>
    </xf>
    <xf numFmtId="49" fontId="54" fillId="36" borderId="12" xfId="43" applyNumberFormat="1" applyFont="1" applyFill="1" applyBorder="1" applyAlignment="1">
      <alignment horizontal="center" vertical="center"/>
    </xf>
    <xf numFmtId="49" fontId="54" fillId="36" borderId="16" xfId="43" applyNumberFormat="1" applyFont="1" applyFill="1" applyBorder="1" applyAlignment="1">
      <alignment horizontal="center" vertical="center"/>
    </xf>
    <xf numFmtId="49" fontId="54" fillId="36" borderId="0" xfId="43" applyNumberFormat="1" applyFont="1" applyFill="1" applyBorder="1" applyAlignment="1">
      <alignment horizontal="center" vertical="center"/>
    </xf>
    <xf numFmtId="49" fontId="51" fillId="36" borderId="20" xfId="43" applyNumberFormat="1" applyFont="1" applyFill="1" applyBorder="1" applyAlignment="1">
      <alignment horizontal="center" vertical="center" wrapText="1"/>
    </xf>
    <xf numFmtId="49" fontId="58" fillId="36" borderId="12" xfId="43" applyNumberFormat="1" applyFont="1" applyFill="1" applyBorder="1" applyAlignment="1">
      <alignment horizontal="center" vertical="center" wrapText="1"/>
    </xf>
    <xf numFmtId="49" fontId="52" fillId="36" borderId="12" xfId="43" applyNumberFormat="1" applyFont="1" applyFill="1" applyBorder="1" applyAlignment="1">
      <alignment horizontal="center" vertical="center" wrapText="1"/>
    </xf>
    <xf numFmtId="49" fontId="54" fillId="36" borderId="20" xfId="43" applyNumberFormat="1" applyFont="1" applyFill="1" applyBorder="1" applyAlignment="1">
      <alignment horizontal="center" vertical="center" wrapText="1"/>
    </xf>
    <xf numFmtId="49" fontId="59" fillId="36" borderId="12" xfId="43" applyNumberFormat="1" applyFont="1" applyFill="1" applyBorder="1" applyAlignment="1">
      <alignment horizontal="center" vertical="center" wrapText="1"/>
    </xf>
    <xf numFmtId="49" fontId="52" fillId="36" borderId="20" xfId="43" applyNumberFormat="1" applyFont="1" applyFill="1" applyBorder="1" applyAlignment="1">
      <alignment horizontal="center" vertical="center" wrapText="1"/>
    </xf>
    <xf numFmtId="49" fontId="52" fillId="36" borderId="12" xfId="43" applyNumberFormat="1" applyFont="1" applyFill="1" applyBorder="1" applyAlignment="1">
      <alignment horizontal="justify" vertical="top" wrapText="1"/>
    </xf>
    <xf numFmtId="49" fontId="54" fillId="36" borderId="12" xfId="43" applyNumberFormat="1" applyFont="1" applyFill="1" applyBorder="1" applyAlignment="1">
      <alignment horizontal="justify" vertical="top" wrapText="1"/>
    </xf>
    <xf numFmtId="49" fontId="54" fillId="36" borderId="13" xfId="43" applyNumberFormat="1" applyFont="1" applyFill="1" applyBorder="1" applyAlignment="1">
      <alignment horizontal="center" vertical="center" wrapText="1"/>
    </xf>
    <xf numFmtId="49" fontId="54" fillId="36" borderId="21" xfId="43" applyNumberFormat="1" applyFont="1" applyFill="1" applyBorder="1" applyAlignment="1">
      <alignment horizontal="center" vertical="center" wrapText="1"/>
    </xf>
    <xf numFmtId="49" fontId="54" fillId="36" borderId="12" xfId="43" applyNumberFormat="1" applyFont="1" applyFill="1" applyBorder="1" applyAlignment="1">
      <alignment horizontal="center" vertical="top"/>
    </xf>
    <xf numFmtId="49" fontId="53" fillId="36" borderId="12" xfId="43" applyNumberFormat="1" applyFont="1" applyFill="1" applyBorder="1" applyAlignment="1">
      <alignment horizontal="center" vertical="center"/>
    </xf>
    <xf numFmtId="49" fontId="54" fillId="36" borderId="12" xfId="43" applyNumberFormat="1" applyFont="1" applyFill="1" applyBorder="1" applyAlignment="1" quotePrefix="1">
      <alignment horizontal="center" vertical="center" wrapText="1"/>
    </xf>
    <xf numFmtId="0" fontId="54" fillId="36" borderId="0" xfId="0" applyFont="1" applyFill="1" applyAlignment="1" quotePrefix="1">
      <alignment vertical="top"/>
    </xf>
    <xf numFmtId="190" fontId="54" fillId="36" borderId="12" xfId="43" applyNumberFormat="1" applyFont="1" applyFill="1" applyBorder="1" applyAlignment="1">
      <alignment vertical="center"/>
    </xf>
    <xf numFmtId="39" fontId="54" fillId="36" borderId="0" xfId="0" applyNumberFormat="1" applyFont="1" applyFill="1" applyAlignment="1">
      <alignment vertical="top"/>
    </xf>
    <xf numFmtId="41" fontId="28" fillId="36" borderId="0" xfId="43" applyFont="1" applyFill="1" applyBorder="1" applyAlignment="1">
      <alignment horizontal="center" vertical="center"/>
    </xf>
    <xf numFmtId="41" fontId="8" fillId="0" borderId="0" xfId="43" applyFont="1" applyFill="1" applyBorder="1" applyAlignment="1" applyProtection="1">
      <alignment vertical="top"/>
      <protection/>
    </xf>
    <xf numFmtId="0" fontId="6" fillId="36" borderId="10" xfId="0" applyNumberFormat="1" applyFont="1" applyFill="1" applyBorder="1" applyAlignment="1" quotePrefix="1">
      <alignment horizontal="left" vertical="center" readingOrder="1"/>
    </xf>
    <xf numFmtId="0" fontId="6" fillId="36" borderId="10" xfId="0" applyNumberFormat="1" applyFont="1" applyFill="1" applyBorder="1" applyAlignment="1">
      <alignment horizontal="left" vertical="top" wrapText="1" readingOrder="1"/>
    </xf>
    <xf numFmtId="0" fontId="19" fillId="36" borderId="45" xfId="0" applyFont="1" applyFill="1" applyBorder="1" applyAlignment="1" quotePrefix="1">
      <alignment horizontal="center" vertical="center" wrapText="1" readingOrder="1"/>
    </xf>
    <xf numFmtId="0" fontId="5" fillId="36" borderId="35" xfId="0" applyFont="1" applyFill="1" applyBorder="1" applyAlignment="1" quotePrefix="1">
      <alignment horizontal="center" vertical="center" wrapText="1" readingOrder="1"/>
    </xf>
    <xf numFmtId="0" fontId="4" fillId="0" borderId="13" xfId="0" applyFont="1" applyBorder="1" applyAlignment="1">
      <alignment vertical="top"/>
    </xf>
    <xf numFmtId="0" fontId="35" fillId="0" borderId="10" xfId="0" applyFont="1" applyBorder="1" applyAlignment="1" quotePrefix="1">
      <alignment vertical="top"/>
    </xf>
    <xf numFmtId="0" fontId="18" fillId="36" borderId="45" xfId="0" applyFont="1" applyFill="1" applyBorder="1" applyAlignment="1" quotePrefix="1">
      <alignment horizontal="center" vertical="center" wrapText="1" readingOrder="1"/>
    </xf>
    <xf numFmtId="0" fontId="18" fillId="36" borderId="13" xfId="0" applyNumberFormat="1" applyFont="1" applyFill="1" applyBorder="1" applyAlignment="1">
      <alignment horizontal="left" vertical="center" readingOrder="1"/>
    </xf>
    <xf numFmtId="0" fontId="135" fillId="0" borderId="22" xfId="0" applyFont="1" applyBorder="1" applyAlignment="1">
      <alignment vertical="top"/>
    </xf>
    <xf numFmtId="0" fontId="18" fillId="36" borderId="10" xfId="0" applyNumberFormat="1" applyFont="1" applyFill="1" applyBorder="1" applyAlignment="1">
      <alignment horizontal="left" vertical="center" readingOrder="1"/>
    </xf>
    <xf numFmtId="0" fontId="18" fillId="36" borderId="11" xfId="0" applyNumberFormat="1" applyFont="1" applyFill="1" applyBorder="1" applyAlignment="1">
      <alignment horizontal="left" vertical="center" readingOrder="1"/>
    </xf>
    <xf numFmtId="1" fontId="125" fillId="0" borderId="21" xfId="0" applyNumberFormat="1" applyFont="1" applyBorder="1" applyAlignment="1">
      <alignment horizontal="center" vertical="top" wrapText="1"/>
    </xf>
    <xf numFmtId="43" fontId="125" fillId="0" borderId="21" xfId="0" applyNumberFormat="1" applyFont="1" applyBorder="1" applyAlignment="1">
      <alignment horizontal="justify" vertical="top"/>
    </xf>
    <xf numFmtId="0" fontId="18" fillId="0" borderId="0" xfId="0" applyFont="1" applyBorder="1" applyAlignment="1">
      <alignment horizontal="center" vertical="top" wrapText="1"/>
    </xf>
    <xf numFmtId="43" fontId="18" fillId="0" borderId="0" xfId="42" applyFont="1" applyBorder="1" applyAlignment="1">
      <alignment horizontal="center" vertical="top" wrapText="1"/>
    </xf>
    <xf numFmtId="0" fontId="18" fillId="0" borderId="0" xfId="0" applyFont="1" applyAlignment="1">
      <alignment horizontal="center" vertical="top" wrapText="1"/>
    </xf>
    <xf numFmtId="0" fontId="18" fillId="0" borderId="0" xfId="0" applyFont="1" applyAlignment="1">
      <alignment vertical="top"/>
    </xf>
    <xf numFmtId="0" fontId="18" fillId="33" borderId="0" xfId="0" applyFont="1" applyFill="1" applyAlignment="1">
      <alignment vertical="top"/>
    </xf>
    <xf numFmtId="0" fontId="18" fillId="34" borderId="0" xfId="0" applyFont="1" applyFill="1" applyAlignment="1">
      <alignment vertical="top"/>
    </xf>
    <xf numFmtId="0" fontId="35" fillId="0" borderId="10" xfId="0" applyFont="1" applyBorder="1" applyAlignment="1" quotePrefix="1">
      <alignment vertical="top"/>
    </xf>
    <xf numFmtId="0" fontId="35" fillId="0" borderId="0" xfId="0" applyFont="1" applyBorder="1" applyAlignment="1">
      <alignment horizontal="justify" vertical="top"/>
    </xf>
    <xf numFmtId="43" fontId="35" fillId="0" borderId="0" xfId="42" applyFont="1" applyBorder="1" applyAlignment="1">
      <alignment vertical="top"/>
    </xf>
    <xf numFmtId="0" fontId="35" fillId="0" borderId="0" xfId="0" applyFont="1" applyBorder="1" applyAlignment="1">
      <alignment vertical="top"/>
    </xf>
    <xf numFmtId="0" fontId="35" fillId="0" borderId="0" xfId="0" applyFont="1" applyAlignment="1">
      <alignment vertical="top"/>
    </xf>
    <xf numFmtId="0" fontId="35" fillId="33" borderId="0" xfId="0" applyFont="1" applyFill="1" applyAlignment="1">
      <alignment vertical="top"/>
    </xf>
    <xf numFmtId="0" fontId="35" fillId="34" borderId="0" xfId="0" applyFont="1" applyFill="1" applyAlignment="1">
      <alignment vertical="top"/>
    </xf>
    <xf numFmtId="0" fontId="18" fillId="0" borderId="0" xfId="0" applyFont="1" applyAlignment="1">
      <alignment vertical="top"/>
    </xf>
    <xf numFmtId="0" fontId="35" fillId="0" borderId="12" xfId="0" applyFont="1" applyBorder="1" applyAlignment="1">
      <alignment vertical="top"/>
    </xf>
    <xf numFmtId="0" fontId="35" fillId="0" borderId="13" xfId="0" applyFont="1" applyBorder="1" applyAlignment="1">
      <alignment vertical="top"/>
    </xf>
    <xf numFmtId="0" fontId="35" fillId="0" borderId="10" xfId="0" applyFont="1" applyBorder="1" applyAlignment="1">
      <alignment vertical="top"/>
    </xf>
    <xf numFmtId="0" fontId="35" fillId="0" borderId="11" xfId="0" applyFont="1" applyBorder="1" applyAlignment="1">
      <alignment vertical="top"/>
    </xf>
    <xf numFmtId="0" fontId="35" fillId="0" borderId="12" xfId="0" applyFont="1" applyBorder="1" applyAlignment="1">
      <alignment vertical="top"/>
    </xf>
    <xf numFmtId="0" fontId="35" fillId="0" borderId="13" xfId="0" applyFont="1" applyBorder="1" applyAlignment="1">
      <alignment vertical="top"/>
    </xf>
    <xf numFmtId="0" fontId="35" fillId="0" borderId="10" xfId="0" applyFont="1" applyBorder="1" applyAlignment="1">
      <alignment vertical="top"/>
    </xf>
    <xf numFmtId="0" fontId="35" fillId="0" borderId="11" xfId="0" applyFont="1" applyBorder="1" applyAlignment="1">
      <alignment vertical="top"/>
    </xf>
    <xf numFmtId="41" fontId="35" fillId="0" borderId="12" xfId="43" applyFont="1" applyBorder="1" applyAlignment="1">
      <alignment vertical="top"/>
    </xf>
    <xf numFmtId="43" fontId="18" fillId="36" borderId="12" xfId="42" applyFont="1" applyFill="1" applyBorder="1" applyAlignment="1">
      <alignment horizontal="center" vertical="center" wrapText="1" readingOrder="1"/>
    </xf>
    <xf numFmtId="0" fontId="17" fillId="36" borderId="35" xfId="0" applyFont="1" applyFill="1" applyBorder="1" applyAlignment="1">
      <alignment horizontal="center" vertical="top"/>
    </xf>
    <xf numFmtId="43" fontId="5" fillId="36" borderId="47" xfId="42" applyFont="1" applyFill="1" applyBorder="1" applyAlignment="1">
      <alignment horizontal="center" vertical="center" wrapText="1" readingOrder="1"/>
    </xf>
    <xf numFmtId="43" fontId="13" fillId="0" borderId="0" xfId="0" applyNumberFormat="1" applyFont="1" applyAlignment="1">
      <alignment vertical="top"/>
    </xf>
    <xf numFmtId="0" fontId="127" fillId="45" borderId="10" xfId="0" applyFont="1" applyFill="1" applyBorder="1" applyAlignment="1">
      <alignment horizontal="left" vertical="top" wrapText="1" readingOrder="1"/>
    </xf>
    <xf numFmtId="0" fontId="127" fillId="45" borderId="13" xfId="0" applyFont="1" applyFill="1" applyBorder="1" applyAlignment="1">
      <alignment vertical="top" wrapText="1" readingOrder="1"/>
    </xf>
    <xf numFmtId="0" fontId="127" fillId="45" borderId="58" xfId="0" applyFont="1" applyFill="1" applyBorder="1" applyAlignment="1">
      <alignment vertical="top" wrapText="1" readingOrder="1"/>
    </xf>
    <xf numFmtId="43" fontId="127" fillId="45" borderId="12" xfId="0" applyNumberFormat="1" applyFont="1" applyFill="1" applyBorder="1" applyAlignment="1">
      <alignment vertical="top" wrapText="1" readingOrder="1"/>
    </xf>
    <xf numFmtId="43" fontId="5" fillId="0" borderId="0" xfId="0" applyNumberFormat="1" applyFont="1" applyBorder="1" applyAlignment="1">
      <alignment horizontal="center" vertical="top" wrapText="1"/>
    </xf>
    <xf numFmtId="41" fontId="5" fillId="0" borderId="0" xfId="43" applyFont="1" applyBorder="1" applyAlignment="1">
      <alignment horizontal="center" vertical="top" wrapText="1"/>
    </xf>
    <xf numFmtId="190" fontId="5" fillId="0" borderId="0" xfId="43" applyNumberFormat="1" applyFont="1" applyBorder="1" applyAlignment="1">
      <alignment horizontal="center" vertical="top" wrapText="1"/>
    </xf>
    <xf numFmtId="190" fontId="2" fillId="0" borderId="0" xfId="43" applyNumberFormat="1" applyFont="1" applyBorder="1" applyAlignment="1">
      <alignment horizontal="justify" vertical="top"/>
    </xf>
    <xf numFmtId="10" fontId="6" fillId="36" borderId="19" xfId="0" applyNumberFormat="1" applyFont="1" applyFill="1" applyBorder="1" applyAlignment="1">
      <alignment vertical="center"/>
    </xf>
    <xf numFmtId="0" fontId="36" fillId="36" borderId="0" xfId="0" applyFont="1" applyFill="1" applyAlignment="1">
      <alignment vertical="top"/>
    </xf>
    <xf numFmtId="0" fontId="36" fillId="36" borderId="0" xfId="0" applyFont="1" applyFill="1" applyAlignment="1">
      <alignment horizontal="right" vertical="top"/>
    </xf>
    <xf numFmtId="39" fontId="158" fillId="39" borderId="12" xfId="0" applyNumberFormat="1" applyFont="1" applyFill="1" applyBorder="1" applyAlignment="1">
      <alignment vertical="center"/>
    </xf>
    <xf numFmtId="190" fontId="157" fillId="39" borderId="12" xfId="43" applyNumberFormat="1" applyFont="1" applyFill="1" applyBorder="1" applyAlignment="1">
      <alignment horizontal="center" vertical="center"/>
    </xf>
    <xf numFmtId="0" fontId="13" fillId="36" borderId="0" xfId="0" applyFont="1" applyFill="1" applyBorder="1" applyAlignment="1">
      <alignment horizontal="center" vertical="center"/>
    </xf>
    <xf numFmtId="41" fontId="4" fillId="36" borderId="0" xfId="43" applyFont="1" applyFill="1" applyAlignment="1">
      <alignment vertical="top"/>
    </xf>
    <xf numFmtId="39" fontId="22" fillId="36" borderId="12" xfId="0" applyNumberFormat="1" applyFont="1" applyFill="1" applyBorder="1" applyAlignment="1">
      <alignment horizontal="right" vertical="center" wrapText="1" readingOrder="1"/>
    </xf>
    <xf numFmtId="41" fontId="6" fillId="36" borderId="12" xfId="43" applyFont="1" applyFill="1" applyBorder="1" applyAlignment="1">
      <alignment vertical="top"/>
    </xf>
    <xf numFmtId="0" fontId="6" fillId="36" borderId="11" xfId="0" applyFont="1" applyFill="1" applyBorder="1" applyAlignment="1">
      <alignment horizontal="center" vertical="top"/>
    </xf>
    <xf numFmtId="39" fontId="0" fillId="0" borderId="0" xfId="0" applyNumberFormat="1" applyAlignment="1" quotePrefix="1">
      <alignment vertical="center"/>
    </xf>
    <xf numFmtId="0" fontId="0" fillId="36" borderId="13" xfId="0" applyFill="1" applyBorder="1" applyAlignment="1">
      <alignment/>
    </xf>
    <xf numFmtId="0" fontId="13" fillId="36" borderId="0" xfId="0" applyFont="1" applyFill="1" applyBorder="1" applyAlignment="1">
      <alignment horizontal="center" vertical="center"/>
    </xf>
    <xf numFmtId="0" fontId="13" fillId="36" borderId="0" xfId="0" applyFont="1" applyFill="1" applyAlignment="1">
      <alignment horizontal="center" vertical="center"/>
    </xf>
    <xf numFmtId="39" fontId="0" fillId="36" borderId="0" xfId="0" applyNumberFormat="1" applyFill="1" applyAlignment="1">
      <alignment vertical="center"/>
    </xf>
    <xf numFmtId="190" fontId="13" fillId="36" borderId="0" xfId="43" applyNumberFormat="1" applyFont="1" applyFill="1" applyAlignment="1">
      <alignment horizontal="center" vertical="center"/>
    </xf>
    <xf numFmtId="39" fontId="13" fillId="36" borderId="0" xfId="0" applyNumberFormat="1" applyFont="1" applyFill="1" applyAlignment="1">
      <alignment vertical="center"/>
    </xf>
    <xf numFmtId="190" fontId="13" fillId="36" borderId="0" xfId="43" applyNumberFormat="1" applyFont="1" applyFill="1" applyAlignment="1">
      <alignment vertical="center"/>
    </xf>
    <xf numFmtId="39" fontId="3" fillId="0" borderId="0" xfId="0" applyNumberFormat="1" applyFont="1" applyAlignment="1">
      <alignment vertical="center"/>
    </xf>
    <xf numFmtId="39" fontId="3" fillId="0" borderId="0" xfId="0" applyNumberFormat="1" applyFont="1" applyAlignment="1">
      <alignment vertical="top"/>
    </xf>
    <xf numFmtId="0" fontId="13" fillId="50" borderId="0" xfId="0" applyFont="1" applyFill="1" applyAlignment="1">
      <alignment horizontal="center" vertical="center"/>
    </xf>
    <xf numFmtId="0" fontId="13" fillId="43" borderId="0" xfId="0" applyFont="1" applyFill="1" applyAlignment="1">
      <alignment horizontal="center" vertical="center"/>
    </xf>
    <xf numFmtId="39" fontId="63" fillId="36" borderId="12" xfId="42" applyNumberFormat="1" applyFont="1" applyFill="1" applyBorder="1" applyAlignment="1">
      <alignment horizontal="right" vertical="center" wrapText="1"/>
    </xf>
    <xf numFmtId="39" fontId="64" fillId="36" borderId="12" xfId="42" applyNumberFormat="1" applyFont="1" applyFill="1" applyBorder="1" applyAlignment="1">
      <alignment horizontal="right" vertical="center" wrapText="1"/>
    </xf>
    <xf numFmtId="39" fontId="7" fillId="36" borderId="11" xfId="42" applyNumberFormat="1" applyFont="1" applyFill="1" applyBorder="1" applyAlignment="1">
      <alignment horizontal="right" vertical="center"/>
    </xf>
    <xf numFmtId="39" fontId="159" fillId="36" borderId="20" xfId="42" applyNumberFormat="1" applyFont="1" applyFill="1" applyBorder="1" applyAlignment="1">
      <alignment horizontal="right" vertical="center" wrapText="1"/>
    </xf>
    <xf numFmtId="39" fontId="160" fillId="36" borderId="12" xfId="42" applyNumberFormat="1" applyFont="1" applyFill="1" applyBorder="1" applyAlignment="1">
      <alignment horizontal="right" vertical="center"/>
    </xf>
    <xf numFmtId="39" fontId="160" fillId="36" borderId="11" xfId="42" applyNumberFormat="1" applyFont="1" applyFill="1" applyBorder="1" applyAlignment="1">
      <alignment horizontal="right" vertical="center"/>
    </xf>
    <xf numFmtId="39" fontId="161" fillId="36" borderId="12" xfId="0" applyNumberFormat="1" applyFont="1" applyFill="1" applyBorder="1" applyAlignment="1">
      <alignment horizontal="right" vertical="top"/>
    </xf>
    <xf numFmtId="39" fontId="10" fillId="42" borderId="0" xfId="0" applyNumberFormat="1" applyFont="1" applyFill="1" applyAlignment="1">
      <alignment horizontal="center" vertical="center"/>
    </xf>
    <xf numFmtId="39" fontId="10" fillId="42" borderId="0" xfId="0" applyNumberFormat="1" applyFont="1" applyFill="1" applyAlignment="1">
      <alignment vertical="top"/>
    </xf>
    <xf numFmtId="39" fontId="10" fillId="42" borderId="0" xfId="0" applyNumberFormat="1" applyFont="1" applyFill="1" applyAlignment="1">
      <alignment vertical="center"/>
    </xf>
    <xf numFmtId="39" fontId="0" fillId="50" borderId="0" xfId="0" applyNumberFormat="1" applyFill="1" applyAlignment="1">
      <alignment vertical="center"/>
    </xf>
    <xf numFmtId="39" fontId="0" fillId="43" borderId="0" xfId="0" applyNumberFormat="1" applyFill="1" applyAlignment="1">
      <alignment vertical="center"/>
    </xf>
    <xf numFmtId="41" fontId="4" fillId="36" borderId="0" xfId="43" applyFont="1" applyFill="1" applyBorder="1" applyAlignment="1">
      <alignment horizontal="justify" vertical="top"/>
    </xf>
    <xf numFmtId="43" fontId="4" fillId="36" borderId="0" xfId="0" applyNumberFormat="1" applyFont="1" applyFill="1" applyBorder="1" applyAlignment="1">
      <alignment horizontal="justify" vertical="top"/>
    </xf>
    <xf numFmtId="39" fontId="52" fillId="36" borderId="12" xfId="0" applyNumberFormat="1" applyFont="1" applyFill="1" applyBorder="1" applyAlignment="1">
      <alignment horizontal="right" vertical="top" wrapText="1"/>
    </xf>
    <xf numFmtId="39" fontId="54" fillId="36" borderId="12" xfId="0" applyNumberFormat="1" applyFont="1" applyFill="1" applyBorder="1" applyAlignment="1">
      <alignment horizontal="right" vertical="top" wrapText="1"/>
    </xf>
    <xf numFmtId="0" fontId="6" fillId="36" borderId="56" xfId="0" applyFont="1" applyFill="1" applyBorder="1" applyAlignment="1" quotePrefix="1">
      <alignment horizontal="center" vertical="center" wrapText="1" readingOrder="1"/>
    </xf>
    <xf numFmtId="0" fontId="5" fillId="36" borderId="15" xfId="0" applyNumberFormat="1" applyFont="1" applyFill="1" applyBorder="1" applyAlignment="1" quotePrefix="1">
      <alignment vertical="center" readingOrder="1"/>
    </xf>
    <xf numFmtId="1" fontId="127" fillId="0" borderId="13" xfId="0" applyNumberFormat="1" applyFont="1" applyBorder="1" applyAlignment="1">
      <alignment horizontal="center" vertical="top" wrapText="1"/>
    </xf>
    <xf numFmtId="43" fontId="127" fillId="0" borderId="12" xfId="0" applyNumberFormat="1" applyFont="1" applyBorder="1" applyAlignment="1">
      <alignment horizontal="justify" vertical="top"/>
    </xf>
    <xf numFmtId="190" fontId="4" fillId="0" borderId="0" xfId="43" applyNumberFormat="1" applyFont="1" applyBorder="1" applyAlignment="1">
      <alignment horizontal="justify" vertical="top"/>
    </xf>
    <xf numFmtId="43" fontId="4" fillId="0" borderId="0" xfId="0" applyNumberFormat="1" applyFont="1" applyBorder="1" applyAlignment="1">
      <alignment horizontal="justify" vertical="top"/>
    </xf>
    <xf numFmtId="0" fontId="6" fillId="36" borderId="48" xfId="0" applyNumberFormat="1" applyFont="1" applyFill="1" applyBorder="1" applyAlignment="1">
      <alignment vertical="center" readingOrder="1"/>
    </xf>
    <xf numFmtId="0" fontId="6" fillId="36" borderId="18" xfId="0" applyNumberFormat="1" applyFont="1" applyFill="1" applyBorder="1" applyAlignment="1">
      <alignment vertical="center" readingOrder="1"/>
    </xf>
    <xf numFmtId="0" fontId="6" fillId="36" borderId="55" xfId="0" applyNumberFormat="1" applyFont="1" applyFill="1" applyBorder="1" applyAlignment="1">
      <alignment horizontal="justify" vertical="center" wrapText="1" readingOrder="1"/>
    </xf>
    <xf numFmtId="0" fontId="127" fillId="0" borderId="10" xfId="0" applyFont="1" applyBorder="1" applyAlignment="1" quotePrefix="1">
      <alignment horizontal="left" vertical="top"/>
    </xf>
    <xf numFmtId="0" fontId="127" fillId="0" borderId="10" xfId="0" applyFont="1" applyBorder="1" applyAlignment="1">
      <alignment horizontal="left" vertical="top"/>
    </xf>
    <xf numFmtId="0" fontId="127" fillId="0" borderId="11" xfId="0" applyFont="1" applyBorder="1" applyAlignment="1">
      <alignment horizontal="left" vertical="top"/>
    </xf>
    <xf numFmtId="0" fontId="127" fillId="0" borderId="22" xfId="0" applyFont="1" applyBorder="1" applyAlignment="1" quotePrefix="1">
      <alignment vertical="top"/>
    </xf>
    <xf numFmtId="43" fontId="127" fillId="0" borderId="11" xfId="0" applyNumberFormat="1" applyFont="1" applyBorder="1" applyAlignment="1">
      <alignment horizontal="center" wrapText="1"/>
    </xf>
    <xf numFmtId="43" fontId="127" fillId="0" borderId="11" xfId="0" applyNumberFormat="1" applyFont="1" applyBorder="1" applyAlignment="1">
      <alignment horizontal="center" vertical="center" wrapText="1"/>
    </xf>
    <xf numFmtId="43" fontId="127" fillId="0" borderId="23" xfId="0" applyNumberFormat="1" applyFont="1" applyBorder="1" applyAlignment="1">
      <alignment horizontal="center" vertical="center" wrapText="1"/>
    </xf>
    <xf numFmtId="43" fontId="127" fillId="0" borderId="23" xfId="0" applyNumberFormat="1" applyFont="1" applyBorder="1" applyAlignment="1">
      <alignment horizontal="center" wrapText="1"/>
    </xf>
    <xf numFmtId="43" fontId="125" fillId="0" borderId="23" xfId="0" applyNumberFormat="1" applyFont="1" applyBorder="1" applyAlignment="1">
      <alignment horizontal="center" vertical="center" wrapText="1"/>
    </xf>
    <xf numFmtId="178" fontId="6" fillId="36" borderId="10" xfId="42" applyNumberFormat="1" applyFont="1" applyFill="1" applyBorder="1" applyAlignment="1">
      <alignment horizontal="center" wrapText="1"/>
    </xf>
    <xf numFmtId="43" fontId="127" fillId="0" borderId="10" xfId="0" applyNumberFormat="1" applyFont="1" applyBorder="1" applyAlignment="1">
      <alignment horizontal="center" vertical="center" wrapText="1"/>
    </xf>
    <xf numFmtId="43" fontId="127" fillId="0" borderId="22" xfId="0" applyNumberFormat="1" applyFont="1" applyBorder="1" applyAlignment="1">
      <alignment horizontal="center" wrapText="1"/>
    </xf>
    <xf numFmtId="43" fontId="127" fillId="0" borderId="10" xfId="0" applyNumberFormat="1" applyFont="1" applyBorder="1" applyAlignment="1">
      <alignment horizontal="center" wrapText="1"/>
    </xf>
    <xf numFmtId="43" fontId="127" fillId="0" borderId="18" xfId="0" applyNumberFormat="1" applyFont="1" applyBorder="1" applyAlignment="1">
      <alignment horizontal="center" wrapText="1"/>
    </xf>
    <xf numFmtId="178" fontId="19" fillId="36" borderId="22" xfId="0" applyNumberFormat="1" applyFont="1" applyFill="1" applyBorder="1" applyAlignment="1">
      <alignment horizontal="center" vertical="center" wrapText="1"/>
    </xf>
    <xf numFmtId="178" fontId="19" fillId="36" borderId="23" xfId="0" applyNumberFormat="1" applyFont="1" applyFill="1" applyBorder="1" applyAlignment="1">
      <alignment horizontal="center" vertical="center" wrapText="1"/>
    </xf>
    <xf numFmtId="0" fontId="35" fillId="0" borderId="11" xfId="0" applyFont="1" applyBorder="1" applyAlignment="1">
      <alignment horizontal="center" vertical="center"/>
    </xf>
    <xf numFmtId="189" fontId="127" fillId="0" borderId="21" xfId="43" applyNumberFormat="1" applyFont="1" applyBorder="1" applyAlignment="1">
      <alignment horizontal="center" vertical="top" wrapText="1"/>
    </xf>
    <xf numFmtId="39" fontId="150" fillId="36" borderId="12" xfId="0" applyNumberFormat="1" applyFont="1" applyFill="1" applyBorder="1" applyAlignment="1">
      <alignment horizontal="right" vertical="center" wrapText="1"/>
    </xf>
    <xf numFmtId="0" fontId="47" fillId="0" borderId="0" xfId="61" applyNumberFormat="1" applyFont="1" applyFill="1" applyBorder="1" applyAlignment="1" applyProtection="1">
      <alignment horizontal="left" vertical="center" indent="7"/>
      <protection/>
    </xf>
    <xf numFmtId="0" fontId="44" fillId="0" borderId="0" xfId="61" applyNumberFormat="1" applyFont="1" applyFill="1" applyBorder="1" applyAlignment="1" applyProtection="1">
      <alignment horizontal="left" vertical="top"/>
      <protection/>
    </xf>
    <xf numFmtId="0" fontId="47" fillId="0" borderId="0" xfId="61" applyNumberFormat="1" applyFont="1" applyFill="1" applyBorder="1" applyAlignment="1" applyProtection="1">
      <alignment horizontal="left" vertical="top"/>
      <protection/>
    </xf>
    <xf numFmtId="0" fontId="44" fillId="0" borderId="0" xfId="61" applyNumberFormat="1" applyFont="1" applyFill="1" applyBorder="1" applyAlignment="1" applyProtection="1">
      <alignment horizontal="left" vertical="top" wrapText="1"/>
      <protection/>
    </xf>
    <xf numFmtId="41" fontId="46" fillId="0" borderId="0" xfId="44" applyFont="1" applyFill="1" applyBorder="1" applyAlignment="1" applyProtection="1">
      <alignment horizontal="left" vertical="center" indent="17"/>
      <protection/>
    </xf>
    <xf numFmtId="0" fontId="46" fillId="0" borderId="0" xfId="61" applyNumberFormat="1" applyFont="1" applyFill="1" applyBorder="1" applyAlignment="1" applyProtection="1">
      <alignment horizontal="left" vertical="center" indent="17"/>
      <protection/>
    </xf>
    <xf numFmtId="0" fontId="44" fillId="0" borderId="0" xfId="61" applyNumberFormat="1" applyFont="1" applyFill="1" applyBorder="1" applyAlignment="1" applyProtection="1">
      <alignment horizontal="left" vertical="center" indent="7"/>
      <protection/>
    </xf>
    <xf numFmtId="0" fontId="43" fillId="0" borderId="0" xfId="61" applyNumberFormat="1" applyFont="1" applyFill="1" applyBorder="1" applyAlignment="1" applyProtection="1">
      <alignment horizontal="center" vertical="top" wrapText="1"/>
      <protection/>
    </xf>
    <xf numFmtId="0" fontId="46" fillId="0" borderId="0" xfId="61" applyNumberFormat="1" applyFont="1" applyFill="1" applyBorder="1" applyAlignment="1" applyProtection="1">
      <alignment horizontal="left" vertical="center" indent="7"/>
      <protection/>
    </xf>
    <xf numFmtId="0" fontId="44" fillId="0" borderId="0" xfId="61" applyNumberFormat="1" applyFont="1" applyFill="1" applyBorder="1" applyAlignment="1" applyProtection="1">
      <alignment horizontal="justify" vertical="top" wrapText="1"/>
      <protection/>
    </xf>
    <xf numFmtId="41" fontId="44" fillId="0" borderId="0" xfId="44" applyFont="1" applyFill="1" applyBorder="1" applyAlignment="1" applyProtection="1">
      <alignment horizontal="left" vertical="center" indent="17"/>
      <protection/>
    </xf>
    <xf numFmtId="0" fontId="45" fillId="0" borderId="0" xfId="61" applyNumberFormat="1" applyFont="1" applyFill="1" applyBorder="1" applyAlignment="1" applyProtection="1">
      <alignment horizontal="center" vertical="center"/>
      <protection/>
    </xf>
    <xf numFmtId="0" fontId="45" fillId="0" borderId="0" xfId="61" applyNumberFormat="1" applyFont="1" applyFill="1" applyBorder="1" applyAlignment="1" applyProtection="1">
      <alignment horizontal="center"/>
      <protection/>
    </xf>
    <xf numFmtId="0" fontId="46" fillId="0" borderId="0" xfId="61" applyNumberFormat="1" applyFont="1" applyFill="1" applyBorder="1" applyAlignment="1" applyProtection="1">
      <alignment horizontal="left" vertical="top"/>
      <protection/>
    </xf>
    <xf numFmtId="0" fontId="43" fillId="0" borderId="0" xfId="61" applyNumberFormat="1" applyFont="1" applyFill="1" applyBorder="1" applyAlignment="1" applyProtection="1">
      <alignment horizontal="justify" vertical="top" wrapText="1"/>
      <protection/>
    </xf>
    <xf numFmtId="0" fontId="43" fillId="0" borderId="0" xfId="61" applyNumberFormat="1" applyFont="1" applyFill="1" applyBorder="1" applyAlignment="1" applyProtection="1">
      <alignment horizontal="center" vertical="top"/>
      <protection/>
    </xf>
    <xf numFmtId="0" fontId="43" fillId="0" borderId="0" xfId="61" applyNumberFormat="1" applyFont="1" applyFill="1" applyBorder="1" applyAlignment="1" applyProtection="1">
      <alignment horizontal="center" vertical="center"/>
      <protection/>
    </xf>
    <xf numFmtId="0" fontId="8" fillId="0" borderId="0" xfId="61" applyNumberFormat="1" applyFont="1" applyFill="1" applyBorder="1" applyAlignment="1" applyProtection="1">
      <alignment horizontal="center" vertical="center" wrapText="1"/>
      <protection/>
    </xf>
    <xf numFmtId="0" fontId="48" fillId="0" borderId="0" xfId="0" applyFont="1" applyAlignment="1">
      <alignment horizontal="justify" vertical="top" wrapText="1"/>
    </xf>
    <xf numFmtId="0" fontId="44" fillId="0" borderId="0" xfId="61" applyNumberFormat="1" applyFont="1" applyFill="1" applyBorder="1" applyAlignment="1" applyProtection="1">
      <alignment horizontal="justify" vertical="top"/>
      <protection/>
    </xf>
    <xf numFmtId="0" fontId="44" fillId="0" borderId="0" xfId="64" applyFont="1" applyAlignment="1">
      <alignment horizontal="justify" vertical="top" wrapText="1"/>
      <protection/>
    </xf>
    <xf numFmtId="0" fontId="43" fillId="0" borderId="0" xfId="61" applyNumberFormat="1" applyFont="1" applyFill="1" applyBorder="1" applyAlignment="1" applyProtection="1">
      <alignment horizontal="center"/>
      <protection/>
    </xf>
    <xf numFmtId="0" fontId="47" fillId="0" borderId="0" xfId="61" applyNumberFormat="1" applyFont="1" applyFill="1" applyBorder="1" applyAlignment="1" applyProtection="1">
      <alignment horizontal="left" vertical="top" wrapText="1"/>
      <protection/>
    </xf>
    <xf numFmtId="0" fontId="54" fillId="36" borderId="0" xfId="0" applyFont="1" applyFill="1" applyAlignment="1">
      <alignment horizontal="center" vertical="top"/>
    </xf>
    <xf numFmtId="0" fontId="52" fillId="36" borderId="13" xfId="0" applyFont="1" applyFill="1" applyBorder="1" applyAlignment="1">
      <alignment horizontal="center" vertical="center" wrapText="1" readingOrder="1"/>
    </xf>
    <xf numFmtId="0" fontId="52" fillId="36" borderId="10" xfId="0" applyFont="1" applyFill="1" applyBorder="1" applyAlignment="1">
      <alignment horizontal="center" vertical="center" wrapText="1" readingOrder="1"/>
    </xf>
    <xf numFmtId="0" fontId="52" fillId="36" borderId="11" xfId="0" applyFont="1" applyFill="1" applyBorder="1" applyAlignment="1">
      <alignment horizontal="center" vertical="center" wrapText="1" readingOrder="1"/>
    </xf>
    <xf numFmtId="9" fontId="28" fillId="36" borderId="14" xfId="0" applyNumberFormat="1" applyFont="1" applyFill="1" applyBorder="1" applyAlignment="1">
      <alignment horizontal="center" vertical="center"/>
    </xf>
    <xf numFmtId="0" fontId="54" fillId="36" borderId="13" xfId="0" applyFont="1" applyFill="1" applyBorder="1" applyAlignment="1">
      <alignment horizontal="center" vertical="center" wrapText="1" readingOrder="1"/>
    </xf>
    <xf numFmtId="0" fontId="54" fillId="36" borderId="10" xfId="0" applyFont="1" applyFill="1" applyBorder="1" applyAlignment="1">
      <alignment horizontal="center" vertical="center" wrapText="1" readingOrder="1"/>
    </xf>
    <xf numFmtId="0" fontId="54" fillId="36" borderId="11" xfId="0" applyFont="1" applyFill="1" applyBorder="1" applyAlignment="1">
      <alignment horizontal="center" vertical="center" wrapText="1" readingOrder="1"/>
    </xf>
    <xf numFmtId="0" fontId="54" fillId="36" borderId="19" xfId="0" applyFont="1" applyFill="1" applyBorder="1" applyAlignment="1">
      <alignment horizontal="center" vertical="justify" wrapText="1"/>
    </xf>
    <xf numFmtId="0" fontId="54" fillId="36" borderId="24" xfId="0" applyFont="1" applyFill="1" applyBorder="1" applyAlignment="1">
      <alignment horizontal="center" vertical="justify" wrapText="1"/>
    </xf>
    <xf numFmtId="0" fontId="54" fillId="36" borderId="20" xfId="0" applyFont="1" applyFill="1" applyBorder="1" applyAlignment="1">
      <alignment horizontal="center" vertical="justify" wrapText="1"/>
    </xf>
    <xf numFmtId="0" fontId="54" fillId="36" borderId="19" xfId="0" applyFont="1" applyFill="1" applyBorder="1" applyAlignment="1">
      <alignment horizontal="left" vertical="top" wrapText="1"/>
    </xf>
    <xf numFmtId="0" fontId="54" fillId="36" borderId="24" xfId="0" applyFont="1" applyFill="1" applyBorder="1" applyAlignment="1">
      <alignment horizontal="left" vertical="top" wrapText="1"/>
    </xf>
    <xf numFmtId="0" fontId="54" fillId="36" borderId="20" xfId="0" applyFont="1" applyFill="1" applyBorder="1" applyAlignment="1">
      <alignment horizontal="left" vertical="top" wrapText="1"/>
    </xf>
    <xf numFmtId="0" fontId="52" fillId="36" borderId="19" xfId="0" applyFont="1" applyFill="1" applyBorder="1" applyAlignment="1">
      <alignment vertical="center" wrapText="1"/>
    </xf>
    <xf numFmtId="0" fontId="0" fillId="0" borderId="24" xfId="0" applyBorder="1" applyAlignment="1">
      <alignment vertical="center" wrapText="1"/>
    </xf>
    <xf numFmtId="0" fontId="0" fillId="0" borderId="20" xfId="0" applyBorder="1" applyAlignment="1">
      <alignment vertical="center" wrapText="1"/>
    </xf>
    <xf numFmtId="0" fontId="50" fillId="36" borderId="0" xfId="0" applyFont="1" applyFill="1" applyAlignment="1">
      <alignment horizontal="left" vertical="center" wrapText="1" readingOrder="1"/>
    </xf>
    <xf numFmtId="0" fontId="54" fillId="36" borderId="0" xfId="0" applyFont="1" applyFill="1" applyAlignment="1">
      <alignment horizontal="left" vertical="top"/>
    </xf>
    <xf numFmtId="0" fontId="50" fillId="36" borderId="0" xfId="0" applyFont="1" applyFill="1" applyBorder="1" applyAlignment="1">
      <alignment horizontal="center" vertical="center"/>
    </xf>
    <xf numFmtId="0" fontId="50" fillId="36" borderId="0" xfId="0" applyFont="1" applyFill="1" applyBorder="1" applyAlignment="1" quotePrefix="1">
      <alignment horizontal="center" vertical="center"/>
    </xf>
    <xf numFmtId="0" fontId="49" fillId="18" borderId="14" xfId="0" applyFont="1" applyFill="1" applyBorder="1" applyAlignment="1">
      <alignment horizontal="center" vertical="center" wrapText="1"/>
    </xf>
    <xf numFmtId="0" fontId="49" fillId="18" borderId="21" xfId="0" applyFont="1" applyFill="1" applyBorder="1" applyAlignment="1">
      <alignment horizontal="center" vertical="center" wrapText="1"/>
    </xf>
    <xf numFmtId="0" fontId="49" fillId="18" borderId="0" xfId="0" applyFont="1" applyFill="1" applyBorder="1" applyAlignment="1">
      <alignment horizontal="center" vertical="center" wrapText="1"/>
    </xf>
    <xf numFmtId="0" fontId="49" fillId="18" borderId="22" xfId="0" applyFont="1" applyFill="1" applyBorder="1" applyAlignment="1">
      <alignment horizontal="center" vertical="center" wrapText="1"/>
    </xf>
    <xf numFmtId="37" fontId="49" fillId="18" borderId="0" xfId="0" applyNumberFormat="1" applyFont="1" applyFill="1" applyBorder="1" applyAlignment="1">
      <alignment horizontal="right" vertical="center" wrapText="1"/>
    </xf>
    <xf numFmtId="37" fontId="49" fillId="18" borderId="22" xfId="0" applyNumberFormat="1" applyFont="1" applyFill="1" applyBorder="1" applyAlignment="1">
      <alignment horizontal="right" vertical="center" wrapText="1"/>
    </xf>
    <xf numFmtId="0" fontId="2" fillId="0" borderId="0" xfId="0" applyFont="1" applyAlignment="1">
      <alignment horizontal="center" vertical="center"/>
    </xf>
    <xf numFmtId="0" fontId="49" fillId="18" borderId="0" xfId="0" applyFont="1" applyFill="1" applyBorder="1" applyAlignment="1">
      <alignment horizontal="center" vertical="center"/>
    </xf>
    <xf numFmtId="0" fontId="49" fillId="18" borderId="22" xfId="0" applyFont="1" applyFill="1" applyBorder="1" applyAlignment="1">
      <alignment horizontal="center" vertical="center"/>
    </xf>
    <xf numFmtId="0" fontId="49" fillId="18" borderId="23" xfId="0" applyFont="1" applyFill="1" applyBorder="1" applyAlignment="1">
      <alignment horizontal="center" vertical="center" wrapText="1"/>
    </xf>
    <xf numFmtId="0" fontId="127" fillId="0" borderId="10" xfId="0" applyFont="1" applyBorder="1" applyAlignment="1">
      <alignment horizontal="left" vertical="top"/>
    </xf>
    <xf numFmtId="0" fontId="127" fillId="0" borderId="11" xfId="0" applyFont="1" applyBorder="1" applyAlignment="1">
      <alignment horizontal="left" vertical="top"/>
    </xf>
    <xf numFmtId="0" fontId="4" fillId="36" borderId="14" xfId="0" applyFont="1" applyFill="1" applyBorder="1" applyAlignment="1">
      <alignment horizontal="center" vertical="center"/>
    </xf>
    <xf numFmtId="0" fontId="20" fillId="36" borderId="0" xfId="0" applyFont="1" applyFill="1" applyAlignment="1">
      <alignment horizontal="left" vertical="center"/>
    </xf>
    <xf numFmtId="0" fontId="131" fillId="0" borderId="10" xfId="0" applyFont="1" applyBorder="1" applyAlignment="1">
      <alignment horizontal="left" vertical="justify"/>
    </xf>
    <xf numFmtId="0" fontId="131" fillId="0" borderId="11" xfId="0" applyFont="1" applyBorder="1" applyAlignment="1">
      <alignment horizontal="left" vertical="justify"/>
    </xf>
    <xf numFmtId="0" fontId="133" fillId="0" borderId="10" xfId="0" applyFont="1" applyBorder="1" applyAlignment="1">
      <alignment horizontal="left"/>
    </xf>
    <xf numFmtId="0" fontId="133" fillId="0" borderId="11" xfId="0" applyFont="1" applyBorder="1" applyAlignment="1">
      <alignment horizontal="left"/>
    </xf>
    <xf numFmtId="0" fontId="137" fillId="45" borderId="13" xfId="0" applyFont="1" applyFill="1" applyBorder="1" applyAlignment="1">
      <alignment horizontal="center" vertical="center" wrapText="1" readingOrder="1"/>
    </xf>
    <xf numFmtId="0" fontId="137" fillId="45" borderId="10" xfId="0" applyFont="1" applyFill="1" applyBorder="1" applyAlignment="1">
      <alignment horizontal="center" vertical="center" wrapText="1" readingOrder="1"/>
    </xf>
    <xf numFmtId="0" fontId="133" fillId="0" borderId="10" xfId="0" applyFont="1" applyBorder="1" applyAlignment="1" quotePrefix="1">
      <alignment horizontal="left"/>
    </xf>
    <xf numFmtId="0" fontId="133" fillId="0" borderId="11" xfId="0" applyFont="1" applyBorder="1" applyAlignment="1" quotePrefix="1">
      <alignment horizontal="left"/>
    </xf>
    <xf numFmtId="0" fontId="134" fillId="0" borderId="13" xfId="0" applyFont="1" applyBorder="1" applyAlignment="1">
      <alignment horizontal="center" vertical="justify"/>
    </xf>
    <xf numFmtId="0" fontId="134" fillId="0" borderId="10" xfId="0" applyFont="1" applyBorder="1" applyAlignment="1">
      <alignment horizontal="center" vertical="justify"/>
    </xf>
    <xf numFmtId="0" fontId="134" fillId="0" borderId="11" xfId="0" applyFont="1" applyBorder="1" applyAlignment="1">
      <alignment horizontal="center" vertical="justify"/>
    </xf>
    <xf numFmtId="0" fontId="127" fillId="0" borderId="0" xfId="63" applyFont="1" applyAlignment="1">
      <alignment horizontal="left" vertical="top"/>
      <protection/>
    </xf>
    <xf numFmtId="0" fontId="131" fillId="0" borderId="10" xfId="0" applyFont="1" applyBorder="1" applyAlignment="1" quotePrefix="1">
      <alignment horizontal="left" vertical="justify"/>
    </xf>
    <xf numFmtId="0" fontId="4" fillId="0" borderId="10" xfId="62" applyFont="1" applyBorder="1" applyAlignment="1" quotePrefix="1">
      <alignment vertical="justify"/>
      <protection/>
    </xf>
    <xf numFmtId="0" fontId="4" fillId="0" borderId="11" xfId="62" applyFont="1" applyBorder="1" applyAlignment="1" quotePrefix="1">
      <alignment vertical="justify"/>
      <protection/>
    </xf>
    <xf numFmtId="0" fontId="2" fillId="0" borderId="10" xfId="62" applyFont="1" applyBorder="1" applyAlignment="1">
      <alignment horizontal="left" vertical="justify"/>
      <protection/>
    </xf>
    <xf numFmtId="0" fontId="2" fillId="0" borderId="11" xfId="62" applyFont="1" applyBorder="1" applyAlignment="1">
      <alignment horizontal="left" vertical="justify"/>
      <protection/>
    </xf>
    <xf numFmtId="0" fontId="127" fillId="0" borderId="0" xfId="63" applyFont="1" applyAlignment="1">
      <alignment horizontal="center" vertical="top"/>
      <protection/>
    </xf>
    <xf numFmtId="0" fontId="4" fillId="0" borderId="10" xfId="62" applyFont="1" applyBorder="1" applyAlignment="1">
      <alignment horizontal="left" vertical="justify"/>
      <protection/>
    </xf>
    <xf numFmtId="0" fontId="4" fillId="0" borderId="10" xfId="62" applyFont="1" applyBorder="1" applyAlignment="1" quotePrefix="1">
      <alignment horizontal="left" vertical="justify"/>
      <protection/>
    </xf>
    <xf numFmtId="0" fontId="4" fillId="0" borderId="11" xfId="62" applyFont="1" applyBorder="1" applyAlignment="1" quotePrefix="1">
      <alignment horizontal="left" vertical="justify"/>
      <protection/>
    </xf>
    <xf numFmtId="0" fontId="4" fillId="0" borderId="11" xfId="62" applyFont="1" applyBorder="1" applyAlignment="1">
      <alignment horizontal="left" vertical="justify"/>
      <protection/>
    </xf>
    <xf numFmtId="0" fontId="128" fillId="0" borderId="0" xfId="63" applyFont="1" applyAlignment="1">
      <alignment horizontal="center" vertical="top"/>
      <protection/>
    </xf>
    <xf numFmtId="0" fontId="128" fillId="0" borderId="19" xfId="63" applyFont="1" applyBorder="1" applyAlignment="1">
      <alignment horizontal="center" vertical="center" wrapText="1"/>
      <protection/>
    </xf>
    <xf numFmtId="0" fontId="128" fillId="0" borderId="59" xfId="63" applyFont="1" applyBorder="1" applyAlignment="1">
      <alignment horizontal="center" vertical="center" wrapText="1"/>
      <protection/>
    </xf>
    <xf numFmtId="0" fontId="128" fillId="0" borderId="15" xfId="63" applyFont="1" applyBorder="1" applyAlignment="1">
      <alignment horizontal="center" vertical="center" wrapText="1" readingOrder="1"/>
      <protection/>
    </xf>
    <xf numFmtId="0" fontId="128" fillId="0" borderId="16" xfId="63" applyFont="1" applyBorder="1" applyAlignment="1">
      <alignment horizontal="center" vertical="center" wrapText="1" readingOrder="1"/>
      <protection/>
    </xf>
    <xf numFmtId="0" fontId="128" fillId="0" borderId="17" xfId="63" applyFont="1" applyBorder="1" applyAlignment="1">
      <alignment horizontal="center" vertical="center" wrapText="1" readingOrder="1"/>
      <protection/>
    </xf>
    <xf numFmtId="0" fontId="128" fillId="0" borderId="21" xfId="63" applyFont="1" applyBorder="1" applyAlignment="1">
      <alignment horizontal="center" vertical="center" wrapText="1" readingOrder="1"/>
      <protection/>
    </xf>
    <xf numFmtId="0" fontId="128" fillId="0" borderId="22" xfId="63" applyFont="1" applyBorder="1" applyAlignment="1">
      <alignment horizontal="center" vertical="center" wrapText="1" readingOrder="1"/>
      <protection/>
    </xf>
    <xf numFmtId="0" fontId="128" fillId="0" borderId="23" xfId="63" applyFont="1" applyBorder="1" applyAlignment="1">
      <alignment horizontal="center" vertical="center" wrapText="1" readingOrder="1"/>
      <protection/>
    </xf>
    <xf numFmtId="0" fontId="128" fillId="0" borderId="60" xfId="63" applyFont="1" applyBorder="1" applyAlignment="1">
      <alignment horizontal="center" vertical="center" wrapText="1" readingOrder="1"/>
      <protection/>
    </xf>
    <xf numFmtId="0" fontId="128" fillId="0" borderId="61" xfId="63" applyFont="1" applyBorder="1" applyAlignment="1">
      <alignment horizontal="center" vertical="center" wrapText="1" readingOrder="1"/>
      <protection/>
    </xf>
    <xf numFmtId="0" fontId="128" fillId="0" borderId="13" xfId="63" applyFont="1" applyBorder="1" applyAlignment="1">
      <alignment horizontal="center" vertical="top" wrapText="1" readingOrder="1"/>
      <protection/>
    </xf>
    <xf numFmtId="0" fontId="128" fillId="0" borderId="10" xfId="63" applyFont="1" applyBorder="1" applyAlignment="1">
      <alignment horizontal="center" vertical="top" wrapText="1" readingOrder="1"/>
      <protection/>
    </xf>
    <xf numFmtId="0" fontId="128" fillId="0" borderId="58" xfId="63" applyFont="1" applyBorder="1" applyAlignment="1">
      <alignment horizontal="center" vertical="top" wrapText="1" readingOrder="1"/>
      <protection/>
    </xf>
    <xf numFmtId="0" fontId="128" fillId="0" borderId="62" xfId="63" applyFont="1" applyBorder="1" applyAlignment="1">
      <alignment horizontal="center" vertical="top" wrapText="1" readingOrder="1"/>
      <protection/>
    </xf>
    <xf numFmtId="0" fontId="127" fillId="0" borderId="0" xfId="63" applyFont="1" applyBorder="1" applyAlignment="1">
      <alignment horizontal="center" vertical="top"/>
      <protection/>
    </xf>
    <xf numFmtId="0" fontId="127" fillId="0" borderId="0" xfId="63" applyFont="1" applyBorder="1" applyAlignment="1">
      <alignment horizontal="left" vertical="top"/>
      <protection/>
    </xf>
    <xf numFmtId="0" fontId="128" fillId="0" borderId="0" xfId="63" applyFont="1" applyBorder="1" applyAlignment="1">
      <alignment horizontal="center" vertical="top"/>
      <protection/>
    </xf>
    <xf numFmtId="0" fontId="131" fillId="0" borderId="0" xfId="0" applyFont="1" applyBorder="1" applyAlignment="1">
      <alignment horizontal="left" vertical="justify"/>
    </xf>
    <xf numFmtId="0" fontId="2" fillId="0" borderId="0" xfId="62" applyFont="1" applyBorder="1" applyAlignment="1">
      <alignment horizontal="left" vertical="justify"/>
      <protection/>
    </xf>
    <xf numFmtId="0" fontId="2" fillId="0" borderId="0" xfId="62" applyFont="1" applyBorder="1" applyAlignment="1" quotePrefix="1">
      <alignment horizontal="left" vertical="justify"/>
      <protection/>
    </xf>
    <xf numFmtId="0" fontId="4" fillId="0" borderId="0" xfId="62" applyFont="1" applyBorder="1" applyAlignment="1" quotePrefix="1">
      <alignment horizontal="left" vertical="justify"/>
      <protection/>
    </xf>
    <xf numFmtId="0" fontId="4" fillId="0" borderId="0" xfId="62" applyFont="1" applyBorder="1" applyAlignment="1">
      <alignment horizontal="left" vertical="justify"/>
      <protection/>
    </xf>
    <xf numFmtId="0" fontId="35" fillId="36" borderId="0" xfId="0" applyFont="1" applyFill="1" applyAlignment="1">
      <alignment horizontal="center" vertical="center"/>
    </xf>
    <xf numFmtId="0" fontId="35" fillId="36" borderId="0" xfId="0" applyFont="1" applyFill="1" applyAlignment="1">
      <alignment horizontal="left" vertical="center"/>
    </xf>
    <xf numFmtId="0" fontId="35" fillId="0" borderId="0" xfId="0" applyFont="1" applyAlignment="1">
      <alignment horizontal="center" vertical="center"/>
    </xf>
    <xf numFmtId="0" fontId="9" fillId="36" borderId="13" xfId="0" applyFont="1" applyFill="1" applyBorder="1" applyAlignment="1">
      <alignment horizontal="left" vertical="center"/>
    </xf>
    <xf numFmtId="0" fontId="9" fillId="36" borderId="10" xfId="0" applyFont="1" applyFill="1" applyBorder="1" applyAlignment="1" quotePrefix="1">
      <alignment horizontal="left" vertical="center"/>
    </xf>
    <xf numFmtId="0" fontId="9" fillId="36" borderId="11" xfId="0" applyFont="1" applyFill="1" applyBorder="1" applyAlignment="1" quotePrefix="1">
      <alignment horizontal="left" vertical="center"/>
    </xf>
    <xf numFmtId="0" fontId="15" fillId="36" borderId="12" xfId="0" applyFont="1" applyFill="1" applyBorder="1" applyAlignment="1">
      <alignment horizontal="center" vertical="center" wrapText="1" readingOrder="1"/>
    </xf>
    <xf numFmtId="180" fontId="5" fillId="36" borderId="13" xfId="0" applyNumberFormat="1" applyFont="1" applyFill="1" applyBorder="1" applyAlignment="1">
      <alignment horizontal="left" vertical="center"/>
    </xf>
    <xf numFmtId="180" fontId="5" fillId="36" borderId="11" xfId="0" applyNumberFormat="1" applyFont="1" applyFill="1" applyBorder="1" applyAlignment="1">
      <alignment horizontal="left" vertical="center"/>
    </xf>
    <xf numFmtId="0" fontId="37" fillId="36" borderId="0" xfId="0" applyFont="1" applyFill="1" applyAlignment="1">
      <alignment horizontal="center" vertical="center"/>
    </xf>
    <xf numFmtId="0" fontId="35" fillId="36" borderId="0" xfId="0" applyFont="1" applyFill="1" applyAlignment="1">
      <alignment horizontal="center" vertical="center" wrapText="1"/>
    </xf>
    <xf numFmtId="0" fontId="38" fillId="0" borderId="0" xfId="0" applyFont="1" applyBorder="1" applyAlignment="1">
      <alignment horizontal="center" vertical="center"/>
    </xf>
    <xf numFmtId="0" fontId="36" fillId="36" borderId="15" xfId="0" applyFont="1" applyFill="1" applyBorder="1" applyAlignment="1">
      <alignment horizontal="center" vertical="center" wrapText="1" readingOrder="1"/>
    </xf>
    <xf numFmtId="0" fontId="36" fillId="36" borderId="21" xfId="0" applyFont="1" applyFill="1" applyBorder="1" applyAlignment="1">
      <alignment horizontal="center" vertical="center" wrapText="1" readingOrder="1"/>
    </xf>
    <xf numFmtId="0" fontId="15" fillId="36" borderId="19" xfId="0" applyFont="1" applyFill="1" applyBorder="1" applyAlignment="1">
      <alignment horizontal="center" vertical="center" wrapText="1" readingOrder="1"/>
    </xf>
    <xf numFmtId="178" fontId="15" fillId="36" borderId="19" xfId="0" applyNumberFormat="1" applyFont="1" applyFill="1" applyBorder="1" applyAlignment="1">
      <alignment horizontal="left" wrapText="1"/>
    </xf>
    <xf numFmtId="178" fontId="15" fillId="36" borderId="20" xfId="0" applyNumberFormat="1" applyFont="1" applyFill="1" applyBorder="1" applyAlignment="1">
      <alignment horizontal="left" wrapText="1"/>
    </xf>
    <xf numFmtId="0" fontId="19" fillId="36" borderId="13" xfId="0" applyFont="1" applyFill="1" applyBorder="1" applyAlignment="1">
      <alignment horizontal="left" vertical="center" wrapText="1" readingOrder="1"/>
    </xf>
    <xf numFmtId="0" fontId="19" fillId="36" borderId="10" xfId="0" applyFont="1" applyFill="1" applyBorder="1" applyAlignment="1">
      <alignment horizontal="left" vertical="center" wrapText="1" readingOrder="1"/>
    </xf>
    <xf numFmtId="0" fontId="19" fillId="36" borderId="11" xfId="0" applyFont="1" applyFill="1" applyBorder="1" applyAlignment="1">
      <alignment horizontal="left" vertical="center" wrapText="1" readingOrder="1"/>
    </xf>
    <xf numFmtId="0" fontId="9" fillId="36" borderId="13" xfId="0" applyNumberFormat="1" applyFont="1" applyFill="1" applyBorder="1" applyAlignment="1">
      <alignment horizontal="left" vertical="center" readingOrder="1"/>
    </xf>
    <xf numFmtId="0" fontId="9" fillId="36" borderId="10" xfId="0" applyNumberFormat="1" applyFont="1" applyFill="1" applyBorder="1" applyAlignment="1">
      <alignment horizontal="left" vertical="center" readingOrder="1"/>
    </xf>
    <xf numFmtId="0" fontId="9" fillId="36" borderId="11" xfId="0" applyNumberFormat="1" applyFont="1" applyFill="1" applyBorder="1" applyAlignment="1">
      <alignment horizontal="left" vertical="center" readingOrder="1"/>
    </xf>
    <xf numFmtId="0" fontId="9" fillId="36" borderId="13" xfId="0" applyFont="1" applyFill="1" applyBorder="1" applyAlignment="1">
      <alignment horizontal="left" vertical="top"/>
    </xf>
    <xf numFmtId="0" fontId="9" fillId="36" borderId="10" xfId="0" applyFont="1" applyFill="1" applyBorder="1" applyAlignment="1">
      <alignment horizontal="left" vertical="top"/>
    </xf>
    <xf numFmtId="0" fontId="9" fillId="36" borderId="11" xfId="0" applyFont="1" applyFill="1" applyBorder="1" applyAlignment="1">
      <alignment horizontal="left" vertical="top"/>
    </xf>
    <xf numFmtId="0" fontId="20" fillId="0" borderId="0" xfId="0" applyFont="1" applyAlignment="1">
      <alignment horizontal="left" vertical="center"/>
    </xf>
    <xf numFmtId="0" fontId="19" fillId="0" borderId="0" xfId="0" applyFont="1" applyBorder="1" applyAlignment="1">
      <alignment horizontal="left" vertical="center" wrapText="1"/>
    </xf>
    <xf numFmtId="0" fontId="9" fillId="36" borderId="15" xfId="0" applyFont="1" applyFill="1" applyBorder="1" applyAlignment="1">
      <alignment horizontal="left" vertical="center"/>
    </xf>
    <xf numFmtId="0" fontId="9" fillId="36" borderId="16" xfId="0" applyFont="1" applyFill="1" applyBorder="1" applyAlignment="1" quotePrefix="1">
      <alignment horizontal="left" vertical="center"/>
    </xf>
    <xf numFmtId="0" fontId="9" fillId="36" borderId="17" xfId="0" applyFont="1" applyFill="1" applyBorder="1" applyAlignment="1" quotePrefix="1">
      <alignment horizontal="left" vertical="center"/>
    </xf>
    <xf numFmtId="0" fontId="125" fillId="0" borderId="0" xfId="0" applyFont="1" applyAlignment="1">
      <alignment horizontal="center" vertical="center" wrapText="1"/>
    </xf>
    <xf numFmtId="0" fontId="125" fillId="0" borderId="0" xfId="0" applyFont="1" applyAlignment="1">
      <alignment horizontal="center" vertical="center"/>
    </xf>
    <xf numFmtId="0" fontId="6" fillId="36" borderId="10" xfId="0" applyNumberFormat="1" applyFont="1" applyFill="1" applyBorder="1" applyAlignment="1" quotePrefix="1">
      <alignment horizontal="left" vertical="center" readingOrder="1"/>
    </xf>
    <xf numFmtId="0" fontId="6" fillId="36" borderId="11" xfId="0" applyNumberFormat="1" applyFont="1" applyFill="1" applyBorder="1" applyAlignment="1" quotePrefix="1">
      <alignment horizontal="left" vertical="center" readingOrder="1"/>
    </xf>
    <xf numFmtId="39" fontId="21" fillId="36" borderId="0" xfId="0" applyNumberFormat="1" applyFont="1" applyFill="1" applyBorder="1" applyAlignment="1">
      <alignment horizontal="center" vertical="center"/>
    </xf>
    <xf numFmtId="0" fontId="5" fillId="36" borderId="13" xfId="0" applyFont="1" applyFill="1" applyBorder="1" applyAlignment="1">
      <alignment horizontal="left" vertical="center" wrapText="1" readingOrder="1"/>
    </xf>
    <xf numFmtId="0" fontId="5" fillId="36" borderId="10" xfId="0" applyFont="1" applyFill="1" applyBorder="1" applyAlignment="1">
      <alignment horizontal="left" vertical="center" wrapText="1" readingOrder="1"/>
    </xf>
    <xf numFmtId="0" fontId="5" fillId="36" borderId="11" xfId="0" applyFont="1" applyFill="1" applyBorder="1" applyAlignment="1">
      <alignment horizontal="left" vertical="center" wrapText="1" readingOrder="1"/>
    </xf>
    <xf numFmtId="0" fontId="19" fillId="36" borderId="0" xfId="0" applyFont="1" applyFill="1" applyBorder="1" applyAlignment="1">
      <alignment horizontal="left" vertical="center" wrapText="1"/>
    </xf>
    <xf numFmtId="0" fontId="6" fillId="36" borderId="10" xfId="0" applyFont="1" applyFill="1" applyBorder="1" applyAlignment="1" quotePrefix="1">
      <alignment horizontal="left" vertical="center"/>
    </xf>
    <xf numFmtId="0" fontId="6" fillId="36" borderId="10" xfId="0" applyFont="1" applyFill="1" applyBorder="1" applyAlignment="1">
      <alignment horizontal="left" vertical="center"/>
    </xf>
    <xf numFmtId="0" fontId="6" fillId="36" borderId="11" xfId="0" applyFont="1" applyFill="1" applyBorder="1" applyAlignment="1">
      <alignment horizontal="left" vertical="center"/>
    </xf>
    <xf numFmtId="0" fontId="5" fillId="36" borderId="13" xfId="0" applyNumberFormat="1" applyFont="1" applyFill="1" applyBorder="1" applyAlignment="1">
      <alignment horizontal="left" vertical="center" readingOrder="1"/>
    </xf>
    <xf numFmtId="0" fontId="5" fillId="36" borderId="10" xfId="0" applyNumberFormat="1" applyFont="1" applyFill="1" applyBorder="1" applyAlignment="1">
      <alignment horizontal="left" vertical="center" readingOrder="1"/>
    </xf>
    <xf numFmtId="0" fontId="5" fillId="36" borderId="11" xfId="0" applyNumberFormat="1" applyFont="1" applyFill="1" applyBorder="1" applyAlignment="1">
      <alignment horizontal="left" vertical="center" readingOrder="1"/>
    </xf>
    <xf numFmtId="0" fontId="18" fillId="36" borderId="40" xfId="0" applyFont="1" applyFill="1" applyBorder="1" applyAlignment="1">
      <alignment horizontal="center" vertical="center" wrapText="1" readingOrder="1"/>
    </xf>
    <xf numFmtId="0" fontId="18" fillId="36" borderId="12" xfId="0" applyFont="1" applyFill="1" applyBorder="1" applyAlignment="1">
      <alignment horizontal="center" vertical="center" wrapText="1" readingOrder="1"/>
    </xf>
    <xf numFmtId="178" fontId="18" fillId="36" borderId="26" xfId="0" applyNumberFormat="1" applyFont="1" applyFill="1" applyBorder="1" applyAlignment="1">
      <alignment horizontal="left" vertical="center" wrapText="1"/>
    </xf>
    <xf numFmtId="178" fontId="18" fillId="36" borderId="20" xfId="0" applyNumberFormat="1" applyFont="1" applyFill="1" applyBorder="1" applyAlignment="1">
      <alignment horizontal="left" vertical="center" wrapText="1"/>
    </xf>
    <xf numFmtId="0" fontId="18" fillId="36" borderId="12" xfId="0" applyFont="1" applyFill="1" applyBorder="1" applyAlignment="1">
      <alignment horizontal="center" vertical="center" wrapText="1" readingOrder="1"/>
    </xf>
    <xf numFmtId="178" fontId="18" fillId="36" borderId="19" xfId="0" applyNumberFormat="1" applyFont="1" applyFill="1" applyBorder="1" applyAlignment="1">
      <alignment horizontal="left" wrapText="1"/>
    </xf>
    <xf numFmtId="178" fontId="18" fillId="36" borderId="20" xfId="0" applyNumberFormat="1" applyFont="1" applyFill="1" applyBorder="1" applyAlignment="1">
      <alignment horizontal="left" wrapText="1"/>
    </xf>
    <xf numFmtId="0" fontId="2" fillId="0" borderId="22" xfId="0" applyFont="1" applyBorder="1" applyAlignment="1">
      <alignment horizontal="center" vertical="top"/>
    </xf>
    <xf numFmtId="0" fontId="2" fillId="0" borderId="23" xfId="0" applyFont="1" applyBorder="1" applyAlignment="1">
      <alignment horizontal="center" vertical="top"/>
    </xf>
    <xf numFmtId="0" fontId="5" fillId="36" borderId="12" xfId="0" applyFont="1" applyFill="1" applyBorder="1" applyAlignment="1">
      <alignment horizontal="left" vertical="center"/>
    </xf>
    <xf numFmtId="0" fontId="16" fillId="36" borderId="13" xfId="0" applyNumberFormat="1" applyFont="1" applyFill="1" applyBorder="1" applyAlignment="1" quotePrefix="1">
      <alignment horizontal="left" vertical="center" readingOrder="1"/>
    </xf>
    <xf numFmtId="0" fontId="16" fillId="36" borderId="10" xfId="0" applyNumberFormat="1" applyFont="1" applyFill="1" applyBorder="1" applyAlignment="1" quotePrefix="1">
      <alignment horizontal="left" vertical="center" readingOrder="1"/>
    </xf>
    <xf numFmtId="0" fontId="16" fillId="36" borderId="11" xfId="0" applyNumberFormat="1" applyFont="1" applyFill="1" applyBorder="1" applyAlignment="1" quotePrefix="1">
      <alignment horizontal="left" vertical="center" readingOrder="1"/>
    </xf>
    <xf numFmtId="0" fontId="5" fillId="36" borderId="15" xfId="0" applyFont="1" applyFill="1" applyBorder="1" applyAlignment="1">
      <alignment horizontal="left" vertical="center"/>
    </xf>
    <xf numFmtId="0" fontId="5" fillId="36" borderId="16" xfId="0" applyFont="1" applyFill="1" applyBorder="1" applyAlignment="1" quotePrefix="1">
      <alignment horizontal="left" vertical="center"/>
    </xf>
    <xf numFmtId="0" fontId="5" fillId="36" borderId="17" xfId="0" applyFont="1" applyFill="1" applyBorder="1" applyAlignment="1" quotePrefix="1">
      <alignment horizontal="left" vertical="center"/>
    </xf>
    <xf numFmtId="0" fontId="19" fillId="36" borderId="0" xfId="0" applyFont="1" applyFill="1" applyBorder="1" applyAlignment="1">
      <alignment horizontal="left" vertical="top" wrapText="1"/>
    </xf>
    <xf numFmtId="0" fontId="18" fillId="36" borderId="19" xfId="0" applyFont="1" applyFill="1" applyBorder="1" applyAlignment="1">
      <alignment horizontal="center" vertical="center" wrapText="1" readingOrder="1"/>
    </xf>
    <xf numFmtId="0" fontId="16" fillId="36" borderId="10" xfId="0" applyNumberFormat="1" applyFont="1" applyFill="1" applyBorder="1" applyAlignment="1">
      <alignment horizontal="left" vertical="center" readingOrder="1"/>
    </xf>
    <xf numFmtId="0" fontId="16" fillId="36" borderId="11" xfId="0" applyNumberFormat="1" applyFont="1" applyFill="1" applyBorder="1" applyAlignment="1">
      <alignment horizontal="left" vertical="center" readingOrder="1"/>
    </xf>
    <xf numFmtId="0" fontId="6" fillId="36" borderId="10" xfId="0" applyFont="1" applyFill="1" applyBorder="1" applyAlignment="1" quotePrefix="1">
      <alignment horizontal="left" vertical="center" wrapText="1" readingOrder="1"/>
    </xf>
    <xf numFmtId="0" fontId="6" fillId="36" borderId="11" xfId="0" applyFont="1" applyFill="1" applyBorder="1" applyAlignment="1" quotePrefix="1">
      <alignment horizontal="left" vertical="center" wrapText="1" readingOrder="1"/>
    </xf>
    <xf numFmtId="0" fontId="35" fillId="39" borderId="0" xfId="0" applyFont="1" applyFill="1" applyAlignment="1">
      <alignment horizontal="center" vertical="center"/>
    </xf>
    <xf numFmtId="0" fontId="23" fillId="0" borderId="0" xfId="0" applyFont="1" applyAlignment="1">
      <alignment horizontal="center" vertical="top"/>
    </xf>
    <xf numFmtId="0" fontId="23" fillId="0" borderId="0" xfId="0" applyFont="1" applyAlignment="1">
      <alignment horizontal="center" vertical="center"/>
    </xf>
    <xf numFmtId="0" fontId="15" fillId="39" borderId="12" xfId="0" applyFont="1" applyFill="1" applyBorder="1" applyAlignment="1">
      <alignment horizontal="center" vertical="center" wrapText="1" readingOrder="1"/>
    </xf>
    <xf numFmtId="0" fontId="35" fillId="39" borderId="0" xfId="0" applyFont="1" applyFill="1" applyAlignment="1">
      <alignment horizontal="center" vertical="center" wrapText="1"/>
    </xf>
    <xf numFmtId="0" fontId="6" fillId="39" borderId="12" xfId="0" applyFont="1" applyFill="1" applyBorder="1" applyAlignment="1">
      <alignment horizontal="left" vertical="center"/>
    </xf>
    <xf numFmtId="0" fontId="37" fillId="39" borderId="0" xfId="0" applyFont="1" applyFill="1" applyAlignment="1">
      <alignment horizontal="center" vertical="center"/>
    </xf>
    <xf numFmtId="0" fontId="35" fillId="39" borderId="0" xfId="0" applyFont="1" applyFill="1" applyAlignment="1">
      <alignment horizontal="left" vertical="center"/>
    </xf>
    <xf numFmtId="0" fontId="6" fillId="39" borderId="15" xfId="0" applyFont="1" applyFill="1" applyBorder="1" applyAlignment="1">
      <alignment horizontal="left" vertical="center"/>
    </xf>
    <xf numFmtId="0" fontId="6" fillId="39" borderId="16" xfId="0" applyFont="1" applyFill="1" applyBorder="1" applyAlignment="1" quotePrefix="1">
      <alignment horizontal="left" vertical="center"/>
    </xf>
    <xf numFmtId="0" fontId="6" fillId="39" borderId="17" xfId="0" applyFont="1" applyFill="1" applyBorder="1" applyAlignment="1" quotePrefix="1">
      <alignment horizontal="left" vertical="center"/>
    </xf>
    <xf numFmtId="0" fontId="126" fillId="0" borderId="0" xfId="0" applyFont="1" applyAlignment="1">
      <alignment horizontal="center" vertical="center"/>
    </xf>
    <xf numFmtId="0" fontId="35" fillId="36" borderId="15" xfId="0" applyFont="1" applyFill="1" applyBorder="1" applyAlignment="1">
      <alignment horizontal="center" vertical="center" wrapText="1" readingOrder="1"/>
    </xf>
    <xf numFmtId="0" fontId="35" fillId="36" borderId="21" xfId="0" applyFont="1" applyFill="1" applyBorder="1" applyAlignment="1">
      <alignment horizontal="center" vertical="center" wrapText="1" readingOrder="1"/>
    </xf>
    <xf numFmtId="0" fontId="125" fillId="0" borderId="0" xfId="0" applyFont="1" applyAlignment="1">
      <alignment horizontal="left" vertical="center"/>
    </xf>
    <xf numFmtId="39" fontId="5" fillId="36" borderId="12" xfId="0" applyNumberFormat="1" applyFont="1" applyFill="1" applyBorder="1" applyAlignment="1">
      <alignment horizontal="center" vertical="center"/>
    </xf>
    <xf numFmtId="180" fontId="6" fillId="36" borderId="13" xfId="42" applyNumberFormat="1" applyFont="1" applyFill="1" applyBorder="1" applyAlignment="1">
      <alignment horizontal="left" vertical="center" wrapText="1" readingOrder="1"/>
    </xf>
    <xf numFmtId="180" fontId="6" fillId="36" borderId="11" xfId="42" applyNumberFormat="1" applyFont="1" applyFill="1" applyBorder="1" applyAlignment="1">
      <alignment horizontal="left" vertical="center" wrapText="1" readingOrder="1"/>
    </xf>
    <xf numFmtId="0" fontId="125" fillId="0" borderId="16" xfId="0" applyFont="1" applyBorder="1" applyAlignment="1">
      <alignment horizontal="left" vertical="center"/>
    </xf>
    <xf numFmtId="0" fontId="6" fillId="36" borderId="12" xfId="0" applyFont="1" applyFill="1" applyBorder="1" applyAlignment="1">
      <alignment horizontal="center" vertical="top"/>
    </xf>
    <xf numFmtId="178" fontId="18" fillId="36" borderId="19" xfId="0" applyNumberFormat="1" applyFont="1" applyFill="1" applyBorder="1" applyAlignment="1">
      <alignment horizontal="left" vertical="center" wrapText="1"/>
    </xf>
    <xf numFmtId="178" fontId="18" fillId="36" borderId="20" xfId="0" applyNumberFormat="1" applyFont="1" applyFill="1" applyBorder="1" applyAlignment="1">
      <alignment horizontal="left" vertical="center" wrapText="1"/>
    </xf>
    <xf numFmtId="0" fontId="19" fillId="36" borderId="0" xfId="0" applyFont="1" applyFill="1" applyBorder="1" applyAlignment="1">
      <alignment horizontal="left" vertical="center" wrapText="1"/>
    </xf>
    <xf numFmtId="0" fontId="25" fillId="0" borderId="0" xfId="0" applyFont="1" applyAlignment="1">
      <alignment horizontal="center" vertical="center"/>
    </xf>
    <xf numFmtId="0" fontId="20" fillId="36" borderId="0" xfId="0" applyFont="1" applyFill="1" applyBorder="1" applyAlignment="1">
      <alignment horizontal="left" vertical="top"/>
    </xf>
    <xf numFmtId="0" fontId="35" fillId="0" borderId="0" xfId="0" applyFont="1" applyAlignment="1">
      <alignment horizontal="center" vertical="center"/>
    </xf>
    <xf numFmtId="0" fontId="37" fillId="0" borderId="0" xfId="0" applyFont="1" applyAlignment="1">
      <alignment horizontal="center" vertical="center"/>
    </xf>
    <xf numFmtId="0" fontId="15" fillId="36" borderId="39" xfId="0" applyFont="1" applyFill="1" applyBorder="1" applyAlignment="1">
      <alignment horizontal="center" vertical="center" wrapText="1" readingOrder="1"/>
    </xf>
    <xf numFmtId="0" fontId="18" fillId="36" borderId="63" xfId="0" applyFont="1" applyFill="1" applyBorder="1" applyAlignment="1">
      <alignment horizontal="center" vertical="center" wrapText="1" readingOrder="1"/>
    </xf>
    <xf numFmtId="0" fontId="18" fillId="36" borderId="33" xfId="0" applyFont="1" applyFill="1" applyBorder="1" applyAlignment="1">
      <alignment horizontal="center" vertical="center" wrapText="1" readingOrder="1"/>
    </xf>
    <xf numFmtId="0" fontId="18" fillId="36" borderId="26" xfId="0" applyFont="1" applyFill="1" applyBorder="1" applyAlignment="1">
      <alignment horizontal="center" vertical="center" wrapText="1" readingOrder="1"/>
    </xf>
    <xf numFmtId="0" fontId="18" fillId="36" borderId="19" xfId="0" applyFont="1" applyFill="1" applyBorder="1" applyAlignment="1">
      <alignment horizontal="center" vertical="center" wrapText="1" readingOrder="1"/>
    </xf>
    <xf numFmtId="0" fontId="17" fillId="36" borderId="13" xfId="0" applyFont="1" applyFill="1" applyBorder="1" applyAlignment="1" quotePrefix="1">
      <alignment horizontal="left" vertical="center"/>
    </xf>
    <xf numFmtId="0" fontId="17" fillId="36" borderId="10" xfId="0" applyFont="1" applyFill="1" applyBorder="1" applyAlignment="1" quotePrefix="1">
      <alignment horizontal="left" vertical="center"/>
    </xf>
    <xf numFmtId="0" fontId="17" fillId="36" borderId="11" xfId="0" applyFont="1" applyFill="1" applyBorder="1" applyAlignment="1" quotePrefix="1">
      <alignment horizontal="left" vertical="center"/>
    </xf>
    <xf numFmtId="43" fontId="13" fillId="36" borderId="0" xfId="42" applyFont="1" applyFill="1" applyAlignment="1">
      <alignment horizontal="center" vertical="center"/>
    </xf>
    <xf numFmtId="0" fontId="13" fillId="36" borderId="0" xfId="0" applyFont="1" applyFill="1" applyAlignment="1">
      <alignment horizontal="center" vertical="center"/>
    </xf>
    <xf numFmtId="39" fontId="36" fillId="0" borderId="14" xfId="0" applyNumberFormat="1" applyFont="1" applyBorder="1" applyAlignment="1">
      <alignment horizontal="center" vertical="center"/>
    </xf>
    <xf numFmtId="39" fontId="36" fillId="0" borderId="0" xfId="0" applyNumberFormat="1"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vertical="top"/>
    </xf>
    <xf numFmtId="43" fontId="4" fillId="36" borderId="0" xfId="42" applyFont="1" applyFill="1" applyAlignment="1">
      <alignment horizontal="center" vertical="top"/>
    </xf>
    <xf numFmtId="0" fontId="4" fillId="36" borderId="0" xfId="0" applyFont="1" applyFill="1" applyBorder="1" applyAlignment="1">
      <alignment horizontal="center" vertical="center"/>
    </xf>
    <xf numFmtId="0" fontId="129" fillId="0" borderId="13" xfId="0" applyFont="1" applyBorder="1" applyAlignment="1">
      <alignment horizontal="left"/>
    </xf>
    <xf numFmtId="0" fontId="129" fillId="0" borderId="11" xfId="0" applyFont="1" applyBorder="1" applyAlignment="1">
      <alignment horizontal="left"/>
    </xf>
    <xf numFmtId="0" fontId="6" fillId="36" borderId="10" xfId="0" applyNumberFormat="1" applyFont="1" applyFill="1" applyBorder="1" applyAlignment="1">
      <alignment horizontal="left" vertical="center" readingOrder="1"/>
    </xf>
    <xf numFmtId="0" fontId="6" fillId="36" borderId="11" xfId="0" applyNumberFormat="1" applyFont="1" applyFill="1" applyBorder="1" applyAlignment="1">
      <alignment horizontal="left" vertical="center" readingOrder="1"/>
    </xf>
    <xf numFmtId="0" fontId="20" fillId="36" borderId="0" xfId="0" applyFont="1" applyFill="1" applyAlignment="1">
      <alignment horizontal="left" vertical="top"/>
    </xf>
    <xf numFmtId="0" fontId="19" fillId="36" borderId="21" xfId="0" applyNumberFormat="1" applyFont="1" applyFill="1" applyBorder="1" applyAlignment="1">
      <alignment horizontal="left" vertical="center" readingOrder="1"/>
    </xf>
    <xf numFmtId="0" fontId="19" fillId="36" borderId="22" xfId="0" applyNumberFormat="1" applyFont="1" applyFill="1" applyBorder="1" applyAlignment="1">
      <alignment horizontal="left" vertical="center" readingOrder="1"/>
    </xf>
    <xf numFmtId="0" fontId="19" fillId="36" borderId="23" xfId="0" applyNumberFormat="1" applyFont="1" applyFill="1" applyBorder="1" applyAlignment="1">
      <alignment horizontal="left" vertical="center" readingOrder="1"/>
    </xf>
    <xf numFmtId="178" fontId="18" fillId="36" borderId="26" xfId="0" applyNumberFormat="1" applyFont="1" applyFill="1" applyBorder="1" applyAlignment="1">
      <alignment horizontal="left" wrapText="1"/>
    </xf>
    <xf numFmtId="178" fontId="18" fillId="36" borderId="20" xfId="0" applyNumberFormat="1" applyFont="1" applyFill="1" applyBorder="1" applyAlignment="1">
      <alignment horizontal="left" wrapText="1"/>
    </xf>
    <xf numFmtId="0" fontId="16" fillId="36" borderId="10" xfId="0" applyNumberFormat="1" applyFont="1" applyFill="1" applyBorder="1" applyAlignment="1">
      <alignment horizontal="left" vertical="top" wrapText="1"/>
    </xf>
    <xf numFmtId="0" fontId="16" fillId="36" borderId="10" xfId="0" applyNumberFormat="1" applyFont="1" applyFill="1" applyBorder="1" applyAlignment="1" quotePrefix="1">
      <alignment horizontal="left" vertical="top" wrapText="1"/>
    </xf>
    <xf numFmtId="0" fontId="16" fillId="36" borderId="11" xfId="0" applyNumberFormat="1" applyFont="1" applyFill="1" applyBorder="1" applyAlignment="1" quotePrefix="1">
      <alignment horizontal="left" vertical="top" wrapText="1"/>
    </xf>
    <xf numFmtId="0" fontId="16" fillId="36" borderId="10" xfId="0" applyNumberFormat="1" applyFont="1" applyFill="1" applyBorder="1" applyAlignment="1">
      <alignment horizontal="left" vertical="center"/>
    </xf>
    <xf numFmtId="0" fontId="16" fillId="36" borderId="10" xfId="0" applyNumberFormat="1" applyFont="1" applyFill="1" applyBorder="1" applyAlignment="1" quotePrefix="1">
      <alignment horizontal="left" vertical="center"/>
    </xf>
    <xf numFmtId="0" fontId="16" fillId="36" borderId="11" xfId="0" applyNumberFormat="1" applyFont="1" applyFill="1" applyBorder="1" applyAlignment="1" quotePrefix="1">
      <alignment horizontal="left" vertical="center"/>
    </xf>
    <xf numFmtId="42" fontId="42" fillId="47" borderId="0" xfId="0" applyNumberFormat="1" applyFont="1" applyFill="1" applyAlignment="1">
      <alignment horizontal="left" vertical="center"/>
    </xf>
    <xf numFmtId="0" fontId="5" fillId="0" borderId="0" xfId="0" applyFont="1" applyBorder="1" applyAlignment="1">
      <alignment horizontal="center" vertical="center"/>
    </xf>
    <xf numFmtId="0" fontId="20" fillId="0" borderId="0" xfId="0" applyFont="1" applyBorder="1" applyAlignment="1">
      <alignment horizontal="left" vertical="center"/>
    </xf>
    <xf numFmtId="0" fontId="19" fillId="0" borderId="0" xfId="0" applyFont="1" applyBorder="1" applyAlignment="1">
      <alignment horizontal="justify" vertical="center" wrapText="1"/>
    </xf>
    <xf numFmtId="0" fontId="35" fillId="0" borderId="0" xfId="0" applyFont="1" applyAlignment="1">
      <alignment horizontal="center" vertical="center" wrapText="1"/>
    </xf>
    <xf numFmtId="0" fontId="19" fillId="36" borderId="0" xfId="0" applyFont="1" applyFill="1" applyBorder="1" applyAlignment="1">
      <alignment horizontal="left" vertical="center"/>
    </xf>
    <xf numFmtId="0" fontId="19" fillId="36" borderId="0" xfId="0" applyFont="1" applyFill="1" applyAlignment="1">
      <alignment horizontal="left" vertical="center"/>
    </xf>
    <xf numFmtId="0" fontId="19" fillId="36" borderId="21" xfId="0" applyNumberFormat="1" applyFont="1" applyFill="1" applyBorder="1" applyAlignment="1" quotePrefix="1">
      <alignment horizontal="left" vertical="center" readingOrder="1"/>
    </xf>
    <xf numFmtId="0" fontId="19" fillId="36" borderId="22" xfId="0" applyNumberFormat="1" applyFont="1" applyFill="1" applyBorder="1" applyAlignment="1" quotePrefix="1">
      <alignment horizontal="left" vertical="center" readingOrder="1"/>
    </xf>
    <xf numFmtId="0" fontId="13" fillId="40" borderId="14" xfId="0" applyFont="1" applyFill="1" applyBorder="1" applyAlignment="1">
      <alignment horizontal="center" vertical="center"/>
    </xf>
    <xf numFmtId="0" fontId="13" fillId="40" borderId="0" xfId="0" applyFont="1" applyFill="1" applyBorder="1" applyAlignment="1">
      <alignment horizontal="center" vertical="center"/>
    </xf>
    <xf numFmtId="0" fontId="13" fillId="40" borderId="0" xfId="0" applyFont="1" applyFill="1" applyAlignment="1">
      <alignment horizontal="center" vertical="center"/>
    </xf>
    <xf numFmtId="43" fontId="4" fillId="36" borderId="0" xfId="42" applyFont="1" applyFill="1" applyAlignment="1">
      <alignment horizontal="center" vertical="center"/>
    </xf>
    <xf numFmtId="0" fontId="6" fillId="36" borderId="13" xfId="0" applyFont="1" applyFill="1" applyBorder="1" applyAlignment="1" quotePrefix="1">
      <alignment horizontal="left" vertical="center"/>
    </xf>
    <xf numFmtId="0" fontId="19" fillId="39" borderId="0" xfId="0" applyFont="1" applyFill="1" applyBorder="1" applyAlignment="1">
      <alignment horizontal="left" vertical="center" wrapText="1"/>
    </xf>
    <xf numFmtId="178" fontId="18" fillId="39" borderId="19" xfId="0" applyNumberFormat="1" applyFont="1" applyFill="1" applyBorder="1" applyAlignment="1">
      <alignment horizontal="left" wrapText="1"/>
    </xf>
    <xf numFmtId="178" fontId="18" fillId="39" borderId="20" xfId="0" applyNumberFormat="1" applyFont="1" applyFill="1" applyBorder="1" applyAlignment="1">
      <alignment horizontal="left" wrapText="1"/>
    </xf>
    <xf numFmtId="0" fontId="20" fillId="39" borderId="0" xfId="0" applyFont="1" applyFill="1" applyAlignment="1">
      <alignment horizontal="left" vertical="center"/>
    </xf>
    <xf numFmtId="0" fontId="19" fillId="39" borderId="13" xfId="0" applyFont="1" applyFill="1" applyBorder="1" applyAlignment="1">
      <alignment horizontal="left" vertical="center" wrapText="1" readingOrder="1"/>
    </xf>
    <xf numFmtId="0" fontId="19" fillId="39" borderId="10" xfId="0" applyFont="1" applyFill="1" applyBorder="1" applyAlignment="1">
      <alignment horizontal="left" vertical="center" wrapText="1" readingOrder="1"/>
    </xf>
    <xf numFmtId="0" fontId="19" fillId="39" borderId="11" xfId="0" applyFont="1" applyFill="1" applyBorder="1" applyAlignment="1">
      <alignment horizontal="left" vertical="center" wrapText="1" readingOrder="1"/>
    </xf>
    <xf numFmtId="0" fontId="6" fillId="39" borderId="13" xfId="0" applyNumberFormat="1" applyFont="1" applyFill="1" applyBorder="1" applyAlignment="1">
      <alignment horizontal="left" vertical="center" readingOrder="1"/>
    </xf>
    <xf numFmtId="0" fontId="6" fillId="39" borderId="10" xfId="0" applyNumberFormat="1" applyFont="1" applyFill="1" applyBorder="1" applyAlignment="1">
      <alignment horizontal="left" vertical="center" readingOrder="1"/>
    </xf>
    <xf numFmtId="0" fontId="6" fillId="39" borderId="11" xfId="0" applyNumberFormat="1" applyFont="1" applyFill="1" applyBorder="1" applyAlignment="1">
      <alignment horizontal="left" vertical="center" readingOrder="1"/>
    </xf>
    <xf numFmtId="0" fontId="18" fillId="39" borderId="19" xfId="0" applyFont="1" applyFill="1" applyBorder="1" applyAlignment="1">
      <alignment horizontal="center" vertical="center" wrapText="1" readingOrder="1"/>
    </xf>
    <xf numFmtId="0" fontId="35" fillId="39" borderId="15" xfId="0" applyFont="1" applyFill="1" applyBorder="1" applyAlignment="1">
      <alignment horizontal="center" vertical="center" wrapText="1" readingOrder="1"/>
    </xf>
    <xf numFmtId="0" fontId="35" fillId="39" borderId="21" xfId="0" applyFont="1" applyFill="1" applyBorder="1" applyAlignment="1">
      <alignment horizontal="center" vertical="center" wrapText="1" readingOrder="1"/>
    </xf>
    <xf numFmtId="0" fontId="18" fillId="39" borderId="12" xfId="0" applyFont="1" applyFill="1" applyBorder="1" applyAlignment="1">
      <alignment horizontal="center" vertical="center" wrapText="1" readingOrder="1"/>
    </xf>
    <xf numFmtId="0" fontId="15" fillId="36" borderId="13" xfId="0" applyFont="1" applyFill="1" applyBorder="1" applyAlignment="1">
      <alignment horizontal="center" vertical="center" wrapText="1" readingOrder="1"/>
    </xf>
    <xf numFmtId="0" fontId="15" fillId="36" borderId="10" xfId="0" applyFont="1" applyFill="1" applyBorder="1" applyAlignment="1">
      <alignment horizontal="center" vertical="center" wrapText="1" readingOrder="1"/>
    </xf>
    <xf numFmtId="0" fontId="15" fillId="36" borderId="11" xfId="0" applyFont="1" applyFill="1" applyBorder="1" applyAlignment="1">
      <alignment horizontal="center" vertical="center" wrapText="1" readingOrder="1"/>
    </xf>
    <xf numFmtId="0" fontId="6" fillId="36" borderId="13" xfId="0" applyFont="1" applyFill="1" applyBorder="1" applyAlignment="1">
      <alignment horizontal="left" vertical="center"/>
    </xf>
    <xf numFmtId="0" fontId="6" fillId="36" borderId="11" xfId="0" applyFont="1" applyFill="1" applyBorder="1" applyAlignment="1" quotePrefix="1">
      <alignment horizontal="left" vertical="center"/>
    </xf>
    <xf numFmtId="0" fontId="4" fillId="36" borderId="0" xfId="0" applyFont="1" applyFill="1" applyAlignment="1">
      <alignment horizontal="center" vertical="center"/>
    </xf>
    <xf numFmtId="0" fontId="23" fillId="36" borderId="0" xfId="0" applyFont="1" applyFill="1" applyAlignment="1">
      <alignment horizontal="center" vertical="top"/>
    </xf>
    <xf numFmtId="0" fontId="23" fillId="36" borderId="0" xfId="0" applyFont="1" applyFill="1" applyAlignment="1">
      <alignment horizontal="center" vertical="center"/>
    </xf>
    <xf numFmtId="0" fontId="25" fillId="36" borderId="0" xfId="0" applyFont="1" applyFill="1" applyAlignment="1">
      <alignment horizontal="center" vertical="center"/>
    </xf>
    <xf numFmtId="0" fontId="18" fillId="36" borderId="20" xfId="0" applyFont="1" applyFill="1" applyBorder="1" applyAlignment="1">
      <alignment horizontal="center" vertical="center" wrapText="1" readingOrder="1"/>
    </xf>
    <xf numFmtId="0" fontId="124" fillId="37" borderId="15" xfId="0" applyFont="1" applyFill="1" applyBorder="1" applyAlignment="1">
      <alignment horizontal="left" vertical="center"/>
    </xf>
    <xf numFmtId="0" fontId="124" fillId="37" borderId="16" xfId="0" applyFont="1" applyFill="1" applyBorder="1" applyAlignment="1" quotePrefix="1">
      <alignment horizontal="left" vertical="center"/>
    </xf>
    <xf numFmtId="0" fontId="124" fillId="37" borderId="17" xfId="0" applyFont="1" applyFill="1" applyBorder="1" applyAlignment="1" quotePrefix="1">
      <alignment horizontal="left" vertical="center"/>
    </xf>
    <xf numFmtId="0" fontId="124" fillId="37" borderId="13" xfId="0" applyNumberFormat="1" applyFont="1" applyFill="1" applyBorder="1" applyAlignment="1">
      <alignment horizontal="left" vertical="center" readingOrder="1"/>
    </xf>
    <xf numFmtId="0" fontId="124" fillId="37" borderId="10" xfId="0" applyNumberFormat="1" applyFont="1" applyFill="1" applyBorder="1" applyAlignment="1">
      <alignment horizontal="left" vertical="center" readingOrder="1"/>
    </xf>
    <xf numFmtId="0" fontId="124" fillId="37" borderId="11" xfId="0" applyNumberFormat="1" applyFont="1" applyFill="1" applyBorder="1" applyAlignment="1">
      <alignment horizontal="left" vertical="center" readingOrder="1"/>
    </xf>
    <xf numFmtId="0" fontId="124" fillId="37" borderId="12" xfId="0" applyFont="1" applyFill="1" applyBorder="1" applyAlignment="1">
      <alignment horizontal="left" vertical="center"/>
    </xf>
    <xf numFmtId="0" fontId="6" fillId="36" borderId="10" xfId="0" applyNumberFormat="1" applyFont="1" applyFill="1" applyBorder="1" applyAlignment="1">
      <alignment horizontal="justify" vertical="center" wrapText="1" readingOrder="1"/>
    </xf>
    <xf numFmtId="0" fontId="6" fillId="36" borderId="10" xfId="0" applyNumberFormat="1" applyFont="1" applyFill="1" applyBorder="1" applyAlignment="1" quotePrefix="1">
      <alignment horizontal="justify" vertical="center" wrapText="1" readingOrder="1"/>
    </xf>
    <xf numFmtId="0" fontId="6" fillId="36" borderId="11" xfId="0" applyNumberFormat="1" applyFont="1" applyFill="1" applyBorder="1" applyAlignment="1" quotePrefix="1">
      <alignment horizontal="justify" vertical="center" wrapText="1" readingOrder="1"/>
    </xf>
    <xf numFmtId="0" fontId="14" fillId="36" borderId="13" xfId="0" applyFont="1" applyFill="1" applyBorder="1" applyAlignment="1">
      <alignment horizontal="left" vertical="center" wrapText="1" readingOrder="1"/>
    </xf>
    <xf numFmtId="0" fontId="14" fillId="36" borderId="10" xfId="0" applyFont="1" applyFill="1" applyBorder="1" applyAlignment="1">
      <alignment horizontal="left" vertical="center" wrapText="1" readingOrder="1"/>
    </xf>
    <xf numFmtId="0" fontId="14" fillId="36" borderId="11" xfId="0" applyFont="1" applyFill="1" applyBorder="1" applyAlignment="1">
      <alignment horizontal="left" vertical="center" wrapText="1" readingOrder="1"/>
    </xf>
    <xf numFmtId="0" fontId="14" fillId="36" borderId="13" xfId="0" applyFont="1" applyFill="1" applyBorder="1" applyAlignment="1">
      <alignment horizontal="left" vertical="center"/>
    </xf>
    <xf numFmtId="0" fontId="14" fillId="36" borderId="10" xfId="0" applyFont="1" applyFill="1" applyBorder="1" applyAlignment="1">
      <alignment horizontal="left" vertical="center"/>
    </xf>
    <xf numFmtId="0" fontId="14" fillId="36" borderId="11" xfId="0" applyFont="1" applyFill="1" applyBorder="1" applyAlignment="1">
      <alignment horizontal="left" vertical="center"/>
    </xf>
    <xf numFmtId="0" fontId="5" fillId="36" borderId="13" xfId="0" applyFont="1" applyFill="1" applyBorder="1" applyAlignment="1">
      <alignment horizontal="left" vertical="center"/>
    </xf>
    <xf numFmtId="0" fontId="5" fillId="36" borderId="10" xfId="0" applyFont="1" applyFill="1" applyBorder="1" applyAlignment="1" quotePrefix="1">
      <alignment horizontal="left" vertical="center"/>
    </xf>
    <xf numFmtId="0" fontId="5" fillId="36" borderId="11" xfId="0" applyFont="1" applyFill="1" applyBorder="1" applyAlignment="1" quotePrefix="1">
      <alignment horizontal="left" vertical="center"/>
    </xf>
    <xf numFmtId="0" fontId="162" fillId="0" borderId="0" xfId="0" applyFont="1" applyBorder="1" applyAlignment="1">
      <alignment horizontal="left" vertical="center" wrapText="1"/>
    </xf>
    <xf numFmtId="0" fontId="122" fillId="36" borderId="0" xfId="0" applyFont="1" applyFill="1" applyBorder="1" applyAlignment="1">
      <alignment horizontal="center" vertical="center" wrapText="1" readingOrder="1"/>
    </xf>
    <xf numFmtId="0" fontId="162" fillId="36" borderId="0" xfId="0" applyFont="1" applyFill="1" applyBorder="1" applyAlignment="1">
      <alignment horizontal="left" vertical="center" wrapText="1"/>
    </xf>
    <xf numFmtId="0" fontId="124" fillId="36" borderId="0" xfId="0" applyFont="1" applyFill="1" applyBorder="1" applyAlignment="1">
      <alignment horizontal="center" vertical="center" wrapText="1" readingOrder="1"/>
    </xf>
    <xf numFmtId="0" fontId="124" fillId="36" borderId="0" xfId="0" applyFont="1" applyFill="1" applyBorder="1" applyAlignment="1">
      <alignment horizontal="left" vertical="center"/>
    </xf>
    <xf numFmtId="0" fontId="124" fillId="36" borderId="0" xfId="0" applyFont="1" applyFill="1" applyBorder="1" applyAlignment="1" quotePrefix="1">
      <alignment horizontal="left" vertical="center"/>
    </xf>
    <xf numFmtId="0" fontId="124" fillId="0" borderId="12" xfId="0" applyFont="1" applyBorder="1" applyAlignment="1">
      <alignment horizontal="center" vertical="center" wrapText="1" readingOrder="1"/>
    </xf>
    <xf numFmtId="0" fontId="122" fillId="0" borderId="12" xfId="0" applyFont="1" applyBorder="1" applyAlignment="1">
      <alignment horizontal="center" vertical="center" wrapText="1" readingOrder="1"/>
    </xf>
    <xf numFmtId="0" fontId="9" fillId="36" borderId="12" xfId="0" applyFont="1" applyFill="1" applyBorder="1" applyAlignment="1">
      <alignment horizontal="left" vertical="center"/>
    </xf>
    <xf numFmtId="0" fontId="4" fillId="36" borderId="13" xfId="0" applyFont="1" applyFill="1" applyBorder="1" applyAlignment="1">
      <alignment horizontal="center" vertical="center"/>
    </xf>
    <xf numFmtId="0" fontId="4" fillId="36" borderId="10" xfId="0" applyFont="1" applyFill="1" applyBorder="1" applyAlignment="1">
      <alignment horizontal="center" vertical="center"/>
    </xf>
    <xf numFmtId="0" fontId="4" fillId="36" borderId="11" xfId="0" applyFont="1" applyFill="1" applyBorder="1" applyAlignment="1">
      <alignment horizontal="center" vertical="center"/>
    </xf>
    <xf numFmtId="0" fontId="6" fillId="36" borderId="10" xfId="0" applyFont="1" applyFill="1" applyBorder="1" applyAlignment="1">
      <alignment horizontal="left" vertical="top"/>
    </xf>
    <xf numFmtId="0" fontId="6" fillId="36" borderId="11" xfId="0" applyFont="1" applyFill="1" applyBorder="1" applyAlignment="1">
      <alignment horizontal="left" vertical="top"/>
    </xf>
    <xf numFmtId="0" fontId="17" fillId="36" borderId="13" xfId="0" applyFont="1" applyFill="1" applyBorder="1" applyAlignment="1">
      <alignment horizontal="left" vertical="center" wrapText="1" readingOrder="1"/>
    </xf>
    <xf numFmtId="0" fontId="17" fillId="36" borderId="10" xfId="0" applyFont="1" applyFill="1" applyBorder="1" applyAlignment="1">
      <alignment horizontal="left" vertical="center" wrapText="1" readingOrder="1"/>
    </xf>
    <xf numFmtId="0" fontId="17" fillId="36" borderId="11" xfId="0" applyFont="1" applyFill="1" applyBorder="1" applyAlignment="1">
      <alignment horizontal="left" vertical="center" wrapText="1" readingOrder="1"/>
    </xf>
    <xf numFmtId="0" fontId="4" fillId="36" borderId="0" xfId="0" applyFont="1" applyFill="1" applyBorder="1" applyAlignment="1">
      <alignment horizontal="left" vertical="center"/>
    </xf>
    <xf numFmtId="0" fontId="134" fillId="0" borderId="13" xfId="0" applyFont="1" applyBorder="1" applyAlignment="1">
      <alignment horizontal="left" vertical="justify" readingOrder="1"/>
    </xf>
    <xf numFmtId="0" fontId="134" fillId="0" borderId="10" xfId="0" applyFont="1" applyBorder="1" applyAlignment="1">
      <alignment horizontal="left" vertical="justify" readingOrder="1"/>
    </xf>
    <xf numFmtId="0" fontId="134" fillId="0" borderId="11" xfId="0" applyFont="1" applyBorder="1" applyAlignment="1">
      <alignment horizontal="left" vertical="justify" readingOrder="1"/>
    </xf>
    <xf numFmtId="0" fontId="15" fillId="36" borderId="12" xfId="0" applyFont="1" applyFill="1" applyBorder="1" applyAlignment="1">
      <alignment horizontal="center" vertical="center" wrapText="1" readingOrder="1"/>
    </xf>
    <xf numFmtId="0" fontId="4" fillId="40" borderId="0" xfId="0" applyFont="1" applyFill="1" applyAlignment="1">
      <alignment horizontal="center" vertical="top"/>
    </xf>
    <xf numFmtId="0" fontId="5" fillId="36" borderId="10" xfId="0" applyFont="1" applyFill="1" applyBorder="1" applyAlignment="1">
      <alignment horizontal="left" vertical="center"/>
    </xf>
    <xf numFmtId="0" fontId="5" fillId="36" borderId="11" xfId="0" applyFont="1" applyFill="1" applyBorder="1" applyAlignment="1">
      <alignment horizontal="left" vertical="center"/>
    </xf>
    <xf numFmtId="0" fontId="134" fillId="0" borderId="13" xfId="0" applyFont="1" applyBorder="1" applyAlignment="1">
      <alignment horizontal="left"/>
    </xf>
    <xf numFmtId="0" fontId="134" fillId="0" borderId="11" xfId="0" applyFont="1" applyBorder="1" applyAlignment="1">
      <alignment horizontal="left"/>
    </xf>
    <xf numFmtId="0" fontId="131" fillId="0" borderId="13" xfId="0" applyFont="1" applyBorder="1" applyAlignment="1">
      <alignment horizontal="center"/>
    </xf>
    <xf numFmtId="0" fontId="131" fillId="0" borderId="11" xfId="0" applyFont="1" applyBorder="1" applyAlignment="1">
      <alignment horizontal="center"/>
    </xf>
    <xf numFmtId="0" fontId="35" fillId="36" borderId="19" xfId="0" applyFont="1" applyFill="1" applyBorder="1" applyAlignment="1">
      <alignment horizontal="center" vertical="center" wrapText="1" readingOrder="1"/>
    </xf>
    <xf numFmtId="0" fontId="35" fillId="36" borderId="20" xfId="0" applyFont="1" applyFill="1" applyBorder="1" applyAlignment="1">
      <alignment horizontal="center" vertical="center" wrapText="1" readingOrder="1"/>
    </xf>
    <xf numFmtId="0" fontId="18" fillId="36" borderId="15" xfId="0" applyFont="1" applyFill="1" applyBorder="1" applyAlignment="1">
      <alignment horizontal="center" vertical="center" wrapText="1" readingOrder="1"/>
    </xf>
    <xf numFmtId="0" fontId="18" fillId="36" borderId="16" xfId="0" applyFont="1" applyFill="1" applyBorder="1" applyAlignment="1">
      <alignment horizontal="center" vertical="center" wrapText="1" readingOrder="1"/>
    </xf>
    <xf numFmtId="0" fontId="18" fillId="36" borderId="17" xfId="0" applyFont="1" applyFill="1" applyBorder="1" applyAlignment="1">
      <alignment horizontal="center" vertical="center" wrapText="1" readingOrder="1"/>
    </xf>
    <xf numFmtId="0" fontId="18" fillId="36" borderId="21" xfId="0" applyFont="1" applyFill="1" applyBorder="1" applyAlignment="1">
      <alignment horizontal="center" vertical="center" wrapText="1" readingOrder="1"/>
    </xf>
    <xf numFmtId="0" fontId="18" fillId="36" borderId="22" xfId="0" applyFont="1" applyFill="1" applyBorder="1" applyAlignment="1">
      <alignment horizontal="center" vertical="center" wrapText="1" readingOrder="1"/>
    </xf>
    <xf numFmtId="0" fontId="18" fillId="36" borderId="23" xfId="0" applyFont="1" applyFill="1" applyBorder="1" applyAlignment="1">
      <alignment horizontal="center" vertical="center" wrapText="1" readingOrder="1"/>
    </xf>
    <xf numFmtId="0" fontId="137" fillId="45" borderId="13" xfId="0" applyFont="1" applyFill="1" applyBorder="1" applyAlignment="1">
      <alignment horizontal="left" vertical="center" wrapText="1" readingOrder="1"/>
    </xf>
    <xf numFmtId="0" fontId="137" fillId="45" borderId="10" xfId="0" applyFont="1" applyFill="1" applyBorder="1" applyAlignment="1">
      <alignment horizontal="left" vertical="center" wrapText="1" readingOrder="1"/>
    </xf>
    <xf numFmtId="0" fontId="134" fillId="0" borderId="13" xfId="0" applyFont="1" applyBorder="1" applyAlignment="1">
      <alignment horizontal="left" vertical="justify"/>
    </xf>
    <xf numFmtId="0" fontId="134" fillId="0" borderId="10" xfId="0" applyFont="1" applyBorder="1" applyAlignment="1">
      <alignment horizontal="left" vertical="justify"/>
    </xf>
    <xf numFmtId="0" fontId="134" fillId="0" borderId="11" xfId="0" applyFont="1" applyBorder="1" applyAlignment="1">
      <alignment horizontal="left" vertical="justify"/>
    </xf>
    <xf numFmtId="0" fontId="128" fillId="0" borderId="13"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5" fillId="36" borderId="13" xfId="0" applyNumberFormat="1" applyFont="1" applyFill="1" applyBorder="1" applyAlignment="1">
      <alignment horizontal="left" vertical="top" wrapText="1" readingOrder="1"/>
    </xf>
    <xf numFmtId="0" fontId="3" fillId="0" borderId="10" xfId="0" applyFont="1" applyBorder="1" applyAlignment="1">
      <alignment horizontal="left" vertical="top" wrapText="1" readingOrder="1"/>
    </xf>
    <xf numFmtId="0" fontId="3" fillId="0" borderId="11" xfId="0" applyFont="1" applyBorder="1" applyAlignment="1">
      <alignment horizontal="left" vertical="top" wrapText="1" readingOrder="1"/>
    </xf>
    <xf numFmtId="0" fontId="20" fillId="36" borderId="0" xfId="0" applyFont="1" applyFill="1" applyBorder="1" applyAlignment="1">
      <alignment horizontal="left" vertical="top"/>
    </xf>
    <xf numFmtId="0" fontId="6" fillId="36" borderId="10" xfId="0" applyNumberFormat="1" applyFont="1" applyFill="1" applyBorder="1" applyAlignment="1">
      <alignment horizontal="left" vertical="top" wrapText="1" readingOrder="1"/>
    </xf>
    <xf numFmtId="0" fontId="6" fillId="36" borderId="11" xfId="0" applyNumberFormat="1" applyFont="1" applyFill="1" applyBorder="1" applyAlignment="1">
      <alignment horizontal="left" vertical="top" wrapText="1" readingOrder="1"/>
    </xf>
    <xf numFmtId="0" fontId="148" fillId="45" borderId="13" xfId="0" applyFont="1" applyFill="1" applyBorder="1" applyAlignment="1">
      <alignment horizontal="left" vertical="top" wrapText="1"/>
    </xf>
    <xf numFmtId="0" fontId="139" fillId="45" borderId="15" xfId="0" applyFont="1" applyFill="1" applyBorder="1" applyAlignment="1">
      <alignment horizontal="center" vertical="center" wrapText="1" readingOrder="1"/>
    </xf>
    <xf numFmtId="0" fontId="139" fillId="45" borderId="16" xfId="0" applyFont="1" applyFill="1" applyBorder="1" applyAlignment="1">
      <alignment horizontal="center" vertical="center" wrapText="1" readingOrder="1"/>
    </xf>
    <xf numFmtId="0" fontId="139" fillId="45" borderId="17" xfId="0" applyFont="1" applyFill="1" applyBorder="1" applyAlignment="1">
      <alignment horizontal="center" vertical="center" wrapText="1" readingOrder="1"/>
    </xf>
    <xf numFmtId="0" fontId="139" fillId="45" borderId="21" xfId="0" applyFont="1" applyFill="1" applyBorder="1" applyAlignment="1">
      <alignment horizontal="center" vertical="center" wrapText="1" readingOrder="1"/>
    </xf>
    <xf numFmtId="0" fontId="139" fillId="45" borderId="22" xfId="0" applyFont="1" applyFill="1" applyBorder="1" applyAlignment="1">
      <alignment horizontal="center" vertical="center" wrapText="1" readingOrder="1"/>
    </xf>
    <xf numFmtId="0" fontId="139" fillId="45" borderId="23" xfId="0" applyFont="1" applyFill="1" applyBorder="1" applyAlignment="1">
      <alignment horizontal="center" vertical="center" wrapText="1" readingOrder="1"/>
    </xf>
    <xf numFmtId="0" fontId="18" fillId="36" borderId="13" xfId="0" applyFont="1" applyFill="1" applyBorder="1" applyAlignment="1">
      <alignment horizontal="center" vertical="center" wrapText="1" readingOrder="1"/>
    </xf>
    <xf numFmtId="0" fontId="18" fillId="36" borderId="10" xfId="0" applyFont="1" applyFill="1" applyBorder="1" applyAlignment="1">
      <alignment horizontal="center" vertical="center" wrapText="1" readingOrder="1"/>
    </xf>
    <xf numFmtId="0" fontId="18" fillId="36" borderId="11" xfId="0" applyFont="1" applyFill="1" applyBorder="1" applyAlignment="1">
      <alignment horizontal="center" vertical="center" wrapText="1" readingOrder="1"/>
    </xf>
    <xf numFmtId="0" fontId="62" fillId="36" borderId="13" xfId="0" applyNumberFormat="1" applyFont="1" applyFill="1" applyBorder="1" applyAlignment="1">
      <alignment horizontal="left" vertical="center"/>
    </xf>
    <xf numFmtId="0" fontId="62" fillId="36" borderId="10" xfId="0" applyNumberFormat="1" applyFont="1" applyFill="1" applyBorder="1" applyAlignment="1" quotePrefix="1">
      <alignment horizontal="left" vertical="center"/>
    </xf>
    <xf numFmtId="0" fontId="62" fillId="36" borderId="11" xfId="0" applyNumberFormat="1" applyFont="1" applyFill="1" applyBorder="1" applyAlignment="1" quotePrefix="1">
      <alignment horizontal="left" vertical="center"/>
    </xf>
    <xf numFmtId="0" fontId="13" fillId="36" borderId="14" xfId="0" applyFont="1" applyFill="1" applyBorder="1" applyAlignment="1">
      <alignment horizontal="left" vertical="center"/>
    </xf>
    <xf numFmtId="0" fontId="13" fillId="36" borderId="0" xfId="0" applyFont="1" applyFill="1" applyBorder="1" applyAlignment="1">
      <alignment horizontal="left" vertical="center"/>
    </xf>
    <xf numFmtId="0" fontId="17" fillId="36" borderId="0" xfId="0" applyFont="1" applyFill="1" applyBorder="1" applyAlignment="1">
      <alignment horizontal="center" vertical="center"/>
    </xf>
    <xf numFmtId="0" fontId="5" fillId="36" borderId="64" xfId="0" applyFont="1" applyFill="1" applyBorder="1" applyAlignment="1">
      <alignment horizontal="center" vertical="center" wrapText="1" readingOrder="1"/>
    </xf>
    <xf numFmtId="0" fontId="5" fillId="36" borderId="65" xfId="0" applyFont="1" applyFill="1" applyBorder="1" applyAlignment="1">
      <alignment horizontal="center" vertical="center" wrapText="1" readingOrder="1"/>
    </xf>
    <xf numFmtId="0" fontId="5" fillId="36" borderId="21" xfId="0" applyFont="1" applyFill="1" applyBorder="1" applyAlignment="1">
      <alignment horizontal="center" vertical="center" wrapText="1" readingOrder="1"/>
    </xf>
    <xf numFmtId="0" fontId="5" fillId="36" borderId="23" xfId="0" applyFont="1" applyFill="1" applyBorder="1" applyAlignment="1">
      <alignment horizontal="center" vertical="center" wrapText="1" readingOrder="1"/>
    </xf>
    <xf numFmtId="0" fontId="18" fillId="36" borderId="30" xfId="0" applyFont="1" applyFill="1" applyBorder="1" applyAlignment="1">
      <alignment horizontal="center" vertical="top" wrapText="1" readingOrder="1"/>
    </xf>
    <xf numFmtId="0" fontId="18" fillId="36" borderId="31" xfId="0" applyFont="1" applyFill="1" applyBorder="1" applyAlignment="1">
      <alignment horizontal="center" vertical="top" wrapText="1" readingOrder="1"/>
    </xf>
    <xf numFmtId="0" fontId="5" fillId="36" borderId="66" xfId="0" applyFont="1" applyFill="1" applyBorder="1" applyAlignment="1">
      <alignment horizontal="center" vertical="center" wrapText="1" readingOrder="1"/>
    </xf>
    <xf numFmtId="0" fontId="5" fillId="36" borderId="67" xfId="0" applyFont="1" applyFill="1" applyBorder="1" applyAlignment="1">
      <alignment horizontal="center" vertical="center" wrapText="1" readingOrder="1"/>
    </xf>
    <xf numFmtId="0" fontId="137" fillId="45" borderId="0" xfId="0" applyFont="1" applyFill="1" applyAlignment="1">
      <alignment horizontal="left" vertical="top" wrapText="1"/>
    </xf>
    <xf numFmtId="0" fontId="139" fillId="45" borderId="19" xfId="0" applyFont="1" applyFill="1" applyBorder="1" applyAlignment="1">
      <alignment horizontal="center" vertical="center" wrapText="1"/>
    </xf>
    <xf numFmtId="0" fontId="139" fillId="45" borderId="20" xfId="0" applyFont="1" applyFill="1" applyBorder="1" applyAlignment="1">
      <alignment horizontal="center" vertical="center" wrapText="1"/>
    </xf>
    <xf numFmtId="0" fontId="139" fillId="45" borderId="60" xfId="0" applyFont="1" applyFill="1" applyBorder="1" applyAlignment="1">
      <alignment horizontal="center" vertical="center" wrapText="1" readingOrder="1"/>
    </xf>
    <xf numFmtId="0" fontId="139" fillId="45" borderId="68" xfId="0" applyFont="1" applyFill="1" applyBorder="1" applyAlignment="1">
      <alignment horizontal="center" vertical="center" wrapText="1" readingOrder="1"/>
    </xf>
    <xf numFmtId="0" fontId="139" fillId="45" borderId="69" xfId="0" applyFont="1" applyFill="1" applyBorder="1" applyAlignment="1">
      <alignment horizontal="center" vertical="center" wrapText="1" readingOrder="1"/>
    </xf>
    <xf numFmtId="0" fontId="135" fillId="45" borderId="13" xfId="0" applyFont="1" applyFill="1" applyBorder="1" applyAlignment="1">
      <alignment horizontal="center" vertical="center" wrapText="1" readingOrder="1"/>
    </xf>
    <xf numFmtId="0" fontId="135" fillId="45" borderId="10" xfId="0" applyFont="1" applyFill="1" applyBorder="1" applyAlignment="1">
      <alignment horizontal="center" vertical="center" wrapText="1" readingOrder="1"/>
    </xf>
    <xf numFmtId="0" fontId="135" fillId="45" borderId="58" xfId="0" applyFont="1" applyFill="1" applyBorder="1" applyAlignment="1">
      <alignment horizontal="center" vertical="center" wrapText="1" readingOrder="1"/>
    </xf>
    <xf numFmtId="0" fontId="128" fillId="45" borderId="13" xfId="0" applyFont="1" applyFill="1" applyBorder="1" applyAlignment="1">
      <alignment horizontal="left" vertical="center"/>
    </xf>
    <xf numFmtId="0" fontId="128" fillId="45" borderId="10" xfId="0" applyFont="1" applyFill="1" applyBorder="1" applyAlignment="1">
      <alignment horizontal="left" vertical="center"/>
    </xf>
    <xf numFmtId="0" fontId="128" fillId="45" borderId="11" xfId="0" applyFont="1" applyFill="1" applyBorder="1" applyAlignment="1">
      <alignment horizontal="left" vertical="center"/>
    </xf>
    <xf numFmtId="0" fontId="127" fillId="45" borderId="10" xfId="0" applyFont="1" applyFill="1" applyBorder="1" applyAlignment="1" quotePrefix="1">
      <alignment horizontal="left" vertical="top" wrapText="1"/>
    </xf>
    <xf numFmtId="0" fontId="127" fillId="45" borderId="11" xfId="0" applyFont="1" applyFill="1" applyBorder="1" applyAlignment="1" quotePrefix="1">
      <alignment horizontal="left" vertical="top" wrapText="1"/>
    </xf>
    <xf numFmtId="0" fontId="125" fillId="39" borderId="0" xfId="0" applyFont="1" applyFill="1" applyAlignment="1">
      <alignment horizontal="center" vertical="center"/>
    </xf>
    <xf numFmtId="0" fontId="126" fillId="39" borderId="0" xfId="0" applyFont="1" applyFill="1" applyAlignment="1">
      <alignment horizontal="center" vertical="center"/>
    </xf>
    <xf numFmtId="0" fontId="18" fillId="39" borderId="13" xfId="0" applyFont="1" applyFill="1" applyBorder="1" applyAlignment="1">
      <alignment horizontal="center" vertical="center" wrapText="1" readingOrder="1"/>
    </xf>
    <xf numFmtId="0" fontId="18" fillId="39" borderId="10" xfId="0" applyFont="1" applyFill="1" applyBorder="1" applyAlignment="1">
      <alignment horizontal="center" vertical="center" wrapText="1" readingOrder="1"/>
    </xf>
    <xf numFmtId="0" fontId="18" fillId="39" borderId="11" xfId="0" applyFont="1" applyFill="1" applyBorder="1" applyAlignment="1">
      <alignment horizontal="center" vertical="center" wrapText="1" readingOrder="1"/>
    </xf>
    <xf numFmtId="0" fontId="125" fillId="39" borderId="0" xfId="0" applyFont="1" applyFill="1" applyBorder="1" applyAlignment="1">
      <alignment horizontal="left" vertical="center"/>
    </xf>
    <xf numFmtId="0" fontId="125" fillId="39" borderId="0" xfId="0" applyFont="1" applyFill="1" applyAlignment="1">
      <alignment horizontal="center" vertical="center" wrapText="1"/>
    </xf>
    <xf numFmtId="0" fontId="19" fillId="39" borderId="0" xfId="0" applyFont="1" applyFill="1" applyBorder="1" applyAlignment="1">
      <alignment horizontal="left" vertical="top" wrapText="1"/>
    </xf>
    <xf numFmtId="0" fontId="0" fillId="39" borderId="0" xfId="0" applyFill="1" applyAlignment="1">
      <alignment horizontal="left" vertical="top" wrapText="1"/>
    </xf>
    <xf numFmtId="0" fontId="15" fillId="39" borderId="19" xfId="0" applyFont="1" applyFill="1" applyBorder="1" applyAlignment="1">
      <alignment horizontal="center" vertical="center" wrapText="1"/>
    </xf>
    <xf numFmtId="0" fontId="15" fillId="39" borderId="24" xfId="0" applyFont="1" applyFill="1" applyBorder="1" applyAlignment="1">
      <alignment horizontal="center" vertical="center" wrapText="1"/>
    </xf>
    <xf numFmtId="0" fontId="15" fillId="39" borderId="15" xfId="0" applyFont="1" applyFill="1" applyBorder="1" applyAlignment="1">
      <alignment horizontal="center" vertical="center" wrapText="1" readingOrder="1"/>
    </xf>
    <xf numFmtId="0" fontId="15" fillId="39" borderId="16" xfId="0" applyFont="1" applyFill="1" applyBorder="1" applyAlignment="1">
      <alignment horizontal="center" vertical="center" wrapText="1" readingOrder="1"/>
    </xf>
    <xf numFmtId="0" fontId="15" fillId="39" borderId="17" xfId="0" applyFont="1" applyFill="1" applyBorder="1" applyAlignment="1">
      <alignment horizontal="center" vertical="center" wrapText="1" readingOrder="1"/>
    </xf>
    <xf numFmtId="0" fontId="15" fillId="39" borderId="21" xfId="0" applyFont="1" applyFill="1" applyBorder="1" applyAlignment="1">
      <alignment horizontal="center" vertical="center" wrapText="1" readingOrder="1"/>
    </xf>
    <xf numFmtId="0" fontId="15" fillId="39" borderId="22" xfId="0" applyFont="1" applyFill="1" applyBorder="1" applyAlignment="1">
      <alignment horizontal="center" vertical="center" wrapText="1" readingOrder="1"/>
    </xf>
    <xf numFmtId="0" fontId="15" fillId="39" borderId="23" xfId="0" applyFont="1" applyFill="1" applyBorder="1" applyAlignment="1">
      <alignment horizontal="center" vertical="center" wrapText="1" readingOrder="1"/>
    </xf>
    <xf numFmtId="0" fontId="0" fillId="0" borderId="0" xfId="0" applyAlignment="1">
      <alignment horizontal="left" vertical="top" wrapText="1"/>
    </xf>
    <xf numFmtId="0" fontId="15" fillId="36" borderId="19" xfId="0" applyFont="1" applyFill="1" applyBorder="1" applyAlignment="1">
      <alignment horizontal="center" vertical="center" wrapText="1"/>
    </xf>
    <xf numFmtId="0" fontId="15" fillId="36" borderId="24" xfId="0" applyFont="1" applyFill="1" applyBorder="1" applyAlignment="1">
      <alignment horizontal="center" vertical="center" wrapText="1"/>
    </xf>
    <xf numFmtId="0" fontId="15" fillId="36" borderId="15" xfId="0" applyFont="1" applyFill="1" applyBorder="1" applyAlignment="1">
      <alignment horizontal="center" vertical="center" wrapText="1" readingOrder="1"/>
    </xf>
    <xf numFmtId="0" fontId="15" fillId="36" borderId="16" xfId="0" applyFont="1" applyFill="1" applyBorder="1" applyAlignment="1">
      <alignment horizontal="center" vertical="center" wrapText="1" readingOrder="1"/>
    </xf>
    <xf numFmtId="0" fontId="15" fillId="36" borderId="17" xfId="0" applyFont="1" applyFill="1" applyBorder="1" applyAlignment="1">
      <alignment horizontal="center" vertical="center" wrapText="1" readingOrder="1"/>
    </xf>
    <xf numFmtId="0" fontId="15" fillId="36" borderId="21" xfId="0" applyFont="1" applyFill="1" applyBorder="1" applyAlignment="1">
      <alignment horizontal="center" vertical="center" wrapText="1" readingOrder="1"/>
    </xf>
    <xf numFmtId="0" fontId="15" fillId="36" borderId="22" xfId="0" applyFont="1" applyFill="1" applyBorder="1" applyAlignment="1">
      <alignment horizontal="center" vertical="center" wrapText="1" readingOrder="1"/>
    </xf>
    <xf numFmtId="0" fontId="15" fillId="36" borderId="23" xfId="0" applyFont="1" applyFill="1" applyBorder="1" applyAlignment="1">
      <alignment horizontal="center" vertical="center" wrapText="1" readingOrder="1"/>
    </xf>
    <xf numFmtId="0" fontId="125" fillId="0" borderId="0" xfId="0" applyFont="1" applyBorder="1" applyAlignment="1">
      <alignment horizontal="left" vertical="center"/>
    </xf>
    <xf numFmtId="43" fontId="6" fillId="36" borderId="13" xfId="42" applyNumberFormat="1" applyFont="1" applyFill="1" applyBorder="1" applyAlignment="1">
      <alignment horizontal="left" vertical="center" wrapText="1"/>
    </xf>
    <xf numFmtId="43" fontId="6" fillId="36" borderId="11" xfId="42" applyNumberFormat="1" applyFont="1" applyFill="1" applyBorder="1" applyAlignment="1">
      <alignment horizontal="left" vertical="center" wrapText="1"/>
    </xf>
    <xf numFmtId="0" fontId="36" fillId="36" borderId="0" xfId="0" applyFont="1" applyFill="1" applyAlignment="1">
      <alignment vertical="top"/>
    </xf>
    <xf numFmtId="0" fontId="36" fillId="36" borderId="0" xfId="0" applyFont="1" applyFill="1" applyAlignment="1">
      <alignment horizontal="right" vertical="top"/>
    </xf>
    <xf numFmtId="0" fontId="36" fillId="0" borderId="14" xfId="0" applyFont="1" applyBorder="1" applyAlignment="1">
      <alignment horizontal="center" vertical="center"/>
    </xf>
    <xf numFmtId="0" fontId="36" fillId="0" borderId="0" xfId="0" applyFont="1" applyAlignment="1">
      <alignment horizontal="center" vertical="center"/>
    </xf>
    <xf numFmtId="0" fontId="13" fillId="0" borderId="14" xfId="0" applyFont="1" applyBorder="1" applyAlignment="1">
      <alignment horizontal="center" vertical="center"/>
    </xf>
    <xf numFmtId="0" fontId="13" fillId="0" borderId="0" xfId="0" applyFont="1" applyAlignment="1">
      <alignment horizontal="center" vertical="center"/>
    </xf>
    <xf numFmtId="0" fontId="0" fillId="0" borderId="0" xfId="0" applyAlignment="1">
      <alignment horizontal="center" vertical="top"/>
    </xf>
    <xf numFmtId="0" fontId="130" fillId="46" borderId="51" xfId="0" applyFont="1" applyFill="1" applyBorder="1" applyAlignment="1">
      <alignment horizontal="left"/>
    </xf>
    <xf numFmtId="0" fontId="130" fillId="46" borderId="52" xfId="0" applyFont="1" applyFill="1" applyBorder="1" applyAlignment="1">
      <alignment horizontal="left"/>
    </xf>
    <xf numFmtId="0" fontId="130" fillId="46" borderId="53" xfId="0" applyFont="1" applyFill="1" applyBorder="1" applyAlignment="1">
      <alignment horizontal="left"/>
    </xf>
    <xf numFmtId="43" fontId="6" fillId="36" borderId="22" xfId="42" applyNumberFormat="1" applyFont="1" applyFill="1" applyBorder="1" applyAlignment="1">
      <alignment horizontal="left" vertical="top" wrapText="1"/>
    </xf>
    <xf numFmtId="43" fontId="6" fillId="36" borderId="23" xfId="42" applyNumberFormat="1" applyFont="1" applyFill="1" applyBorder="1" applyAlignment="1">
      <alignment horizontal="left" vertical="top" wrapText="1"/>
    </xf>
    <xf numFmtId="0" fontId="5" fillId="36" borderId="70" xfId="0" applyFont="1" applyFill="1" applyBorder="1" applyAlignment="1">
      <alignment horizontal="center" vertical="center" wrapText="1" readingOrder="1"/>
    </xf>
    <xf numFmtId="0" fontId="5" fillId="36" borderId="35" xfId="0" applyFont="1" applyFill="1" applyBorder="1" applyAlignment="1">
      <alignment horizontal="center" vertical="center" wrapText="1" readingOrder="1"/>
    </xf>
    <xf numFmtId="0" fontId="5" fillId="36" borderId="40" xfId="0" applyFont="1" applyFill="1" applyBorder="1" applyAlignment="1">
      <alignment horizontal="center" vertical="center" wrapText="1" readingOrder="1"/>
    </xf>
    <xf numFmtId="0" fontId="5" fillId="36" borderId="12" xfId="0" applyFont="1" applyFill="1" applyBorder="1" applyAlignment="1">
      <alignment horizontal="center" vertical="center" wrapText="1" readingOrder="1"/>
    </xf>
    <xf numFmtId="0" fontId="18" fillId="36" borderId="38" xfId="0" applyFont="1" applyFill="1" applyBorder="1" applyAlignment="1">
      <alignment horizontal="center" vertical="top" wrapText="1" readingOrder="1"/>
    </xf>
    <xf numFmtId="0" fontId="15" fillId="36" borderId="70" xfId="0" applyFont="1" applyFill="1" applyBorder="1" applyAlignment="1">
      <alignment horizontal="center" vertical="center" wrapText="1" readingOrder="1"/>
    </xf>
    <xf numFmtId="0" fontId="15" fillId="36" borderId="35" xfId="0" applyFont="1" applyFill="1" applyBorder="1" applyAlignment="1">
      <alignment horizontal="center" vertical="center" wrapText="1" readingOrder="1"/>
    </xf>
    <xf numFmtId="0" fontId="15" fillId="36" borderId="64" xfId="0" applyFont="1" applyFill="1" applyBorder="1" applyAlignment="1">
      <alignment horizontal="center" vertical="center" wrapText="1" readingOrder="1"/>
    </xf>
    <xf numFmtId="0" fontId="15" fillId="36" borderId="42" xfId="0" applyFont="1" applyFill="1" applyBorder="1" applyAlignment="1">
      <alignment horizontal="center" vertical="center" wrapText="1" readingOrder="1"/>
    </xf>
    <xf numFmtId="0" fontId="15" fillId="36" borderId="65" xfId="0" applyFont="1" applyFill="1" applyBorder="1" applyAlignment="1">
      <alignment horizontal="center" vertical="center" wrapText="1" readingOrder="1"/>
    </xf>
    <xf numFmtId="0" fontId="15" fillId="36" borderId="19" xfId="0" applyFont="1" applyFill="1" applyBorder="1" applyAlignment="1">
      <alignment horizontal="center" vertical="center" wrapText="1" readingOrder="1"/>
    </xf>
    <xf numFmtId="0" fontId="15" fillId="36" borderId="20" xfId="0" applyFont="1" applyFill="1" applyBorder="1" applyAlignment="1">
      <alignment horizontal="center" vertical="center" wrapText="1" readingOrder="1"/>
    </xf>
    <xf numFmtId="0" fontId="36" fillId="36" borderId="13" xfId="0" applyFont="1" applyFill="1" applyBorder="1" applyAlignment="1">
      <alignment horizontal="center" vertical="top"/>
    </xf>
    <xf numFmtId="0" fontId="36" fillId="36" borderId="11" xfId="0" applyFont="1" applyFill="1" applyBorder="1" applyAlignment="1">
      <alignment horizontal="center" vertical="top"/>
    </xf>
    <xf numFmtId="0" fontId="15" fillId="36" borderId="13" xfId="0" applyFont="1" applyFill="1" applyBorder="1" applyAlignment="1">
      <alignment horizontal="center" vertical="center" wrapText="1" readingOrder="1"/>
    </xf>
    <xf numFmtId="0" fontId="15" fillId="36" borderId="11" xfId="0" applyFont="1" applyFill="1" applyBorder="1" applyAlignment="1">
      <alignment horizontal="center" vertical="center" wrapText="1" readingOrder="1"/>
    </xf>
    <xf numFmtId="0" fontId="6" fillId="36" borderId="10" xfId="0" applyFont="1" applyFill="1" applyBorder="1" applyAlignment="1">
      <alignment horizontal="left" vertical="top" wrapText="1" readingOrder="1"/>
    </xf>
    <xf numFmtId="0" fontId="13" fillId="0" borderId="10" xfId="0" applyFont="1" applyBorder="1" applyAlignment="1">
      <alignment horizontal="left" vertical="top" wrapText="1" readingOrder="1"/>
    </xf>
    <xf numFmtId="0" fontId="13" fillId="0" borderId="11" xfId="0" applyFont="1" applyBorder="1" applyAlignment="1">
      <alignment horizontal="left" vertical="top" wrapText="1" readingOrder="1"/>
    </xf>
    <xf numFmtId="0" fontId="5" fillId="36" borderId="42" xfId="0" applyFont="1" applyFill="1" applyBorder="1" applyAlignment="1">
      <alignment horizontal="center" vertical="center" wrapText="1" readingOrder="1"/>
    </xf>
    <xf numFmtId="0" fontId="5" fillId="36" borderId="22" xfId="0" applyFont="1" applyFill="1" applyBorder="1" applyAlignment="1">
      <alignment horizontal="center" vertical="center" wrapText="1" readingOrder="1"/>
    </xf>
    <xf numFmtId="0" fontId="125" fillId="0" borderId="0" xfId="0" applyFont="1" applyAlignment="1">
      <alignment horizontal="left" vertical="top" wrapText="1"/>
    </xf>
    <xf numFmtId="39" fontId="6" fillId="36" borderId="52" xfId="42" applyNumberFormat="1" applyFont="1" applyFill="1" applyBorder="1" applyAlignment="1">
      <alignment horizontal="left" vertical="top" wrapText="1"/>
    </xf>
    <xf numFmtId="39" fontId="6" fillId="36" borderId="53" xfId="42" applyNumberFormat="1" applyFont="1" applyFill="1" applyBorder="1" applyAlignment="1">
      <alignment horizontal="left" vertical="top" wrapText="1"/>
    </xf>
    <xf numFmtId="39" fontId="6" fillId="36" borderId="38" xfId="42" applyNumberFormat="1" applyFont="1" applyFill="1" applyBorder="1" applyAlignment="1">
      <alignment horizontal="left" vertical="top" wrapText="1"/>
    </xf>
    <xf numFmtId="39" fontId="6" fillId="36" borderId="31" xfId="42" applyNumberFormat="1" applyFont="1" applyFill="1" applyBorder="1" applyAlignment="1">
      <alignment horizontal="left" vertical="top" wrapText="1"/>
    </xf>
    <xf numFmtId="0" fontId="0" fillId="0" borderId="0" xfId="0" applyAlignment="1">
      <alignment horizontal="center" vertical="center"/>
    </xf>
    <xf numFmtId="0" fontId="6" fillId="36" borderId="13" xfId="0" applyNumberFormat="1" applyFont="1" applyFill="1" applyBorder="1" applyAlignment="1">
      <alignment horizontal="left" vertical="top" wrapText="1"/>
    </xf>
    <xf numFmtId="0" fontId="18" fillId="36" borderId="13" xfId="0" applyFont="1" applyFill="1" applyBorder="1" applyAlignment="1">
      <alignment horizontal="center" vertical="top" wrapText="1" readingOrder="1"/>
    </xf>
    <xf numFmtId="0" fontId="18" fillId="36" borderId="10" xfId="0" applyFont="1" applyFill="1" applyBorder="1" applyAlignment="1">
      <alignment horizontal="center" vertical="top" wrapText="1" readingOrder="1"/>
    </xf>
    <xf numFmtId="0" fontId="18" fillId="36" borderId="11" xfId="0" applyFont="1" applyFill="1" applyBorder="1" applyAlignment="1">
      <alignment horizontal="center" vertical="top" wrapText="1" readingOrder="1"/>
    </xf>
    <xf numFmtId="0" fontId="15" fillId="36" borderId="10" xfId="0" applyFont="1" applyFill="1" applyBorder="1" applyAlignment="1">
      <alignment horizontal="center" vertical="center" wrapText="1" readingOrder="1"/>
    </xf>
    <xf numFmtId="0" fontId="6" fillId="36" borderId="10" xfId="0" applyNumberFormat="1" applyFont="1" applyFill="1" applyBorder="1" applyAlignment="1" quotePrefix="1">
      <alignment horizontal="left" vertical="top" wrapText="1"/>
    </xf>
    <xf numFmtId="0" fontId="6" fillId="36" borderId="11" xfId="0" applyNumberFormat="1" applyFont="1" applyFill="1" applyBorder="1" applyAlignment="1" quotePrefix="1">
      <alignment horizontal="left" vertical="top" wrapText="1"/>
    </xf>
    <xf numFmtId="0" fontId="127" fillId="0" borderId="10"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6" fillId="36" borderId="10" xfId="0" applyNumberFormat="1" applyFont="1" applyFill="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27" fillId="0" borderId="11" xfId="0" applyFont="1" applyBorder="1" applyAlignment="1">
      <alignment horizontal="left" vertical="top" wrapText="1"/>
    </xf>
    <xf numFmtId="0" fontId="6" fillId="36" borderId="11" xfId="0" applyNumberFormat="1" applyFont="1" applyFill="1" applyBorder="1" applyAlignment="1">
      <alignment horizontal="left" vertical="top" wrapText="1"/>
    </xf>
    <xf numFmtId="0" fontId="135" fillId="0" borderId="13" xfId="0" applyFont="1" applyBorder="1" applyAlignment="1">
      <alignment horizontal="left"/>
    </xf>
    <xf numFmtId="0" fontId="135" fillId="0" borderId="10" xfId="0" applyFont="1" applyBorder="1" applyAlignment="1">
      <alignment horizontal="left"/>
    </xf>
    <xf numFmtId="0" fontId="135" fillId="0" borderId="11" xfId="0" applyFont="1" applyBorder="1" applyAlignment="1">
      <alignment horizontal="left"/>
    </xf>
    <xf numFmtId="0" fontId="6" fillId="36" borderId="10" xfId="0" applyNumberFormat="1" applyFont="1" applyFill="1" applyBorder="1" applyAlignment="1" quotePrefix="1">
      <alignment horizontal="left" vertical="top"/>
    </xf>
    <xf numFmtId="0" fontId="6" fillId="36" borderId="11" xfId="0" applyNumberFormat="1" applyFont="1" applyFill="1" applyBorder="1" applyAlignment="1" quotePrefix="1">
      <alignment horizontal="left" vertical="top"/>
    </xf>
    <xf numFmtId="0" fontId="6" fillId="0" borderId="13"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5" fillId="36" borderId="29" xfId="0" applyFont="1" applyFill="1" applyBorder="1" applyAlignment="1">
      <alignment horizontal="center" vertical="top" wrapText="1"/>
    </xf>
    <xf numFmtId="0" fontId="5" fillId="36" borderId="38" xfId="0" applyFont="1" applyFill="1" applyBorder="1" applyAlignment="1">
      <alignment horizontal="center" vertical="top" wrapText="1"/>
    </xf>
    <xf numFmtId="0" fontId="5" fillId="36" borderId="31" xfId="0" applyFont="1" applyFill="1" applyBorder="1" applyAlignment="1">
      <alignment horizontal="center" vertical="top" wrapText="1"/>
    </xf>
    <xf numFmtId="0" fontId="19" fillId="36" borderId="0" xfId="0" applyFont="1" applyFill="1" applyBorder="1" applyAlignment="1">
      <alignment horizontal="left" vertical="justify" wrapText="1"/>
    </xf>
    <xf numFmtId="0" fontId="5" fillId="36" borderId="52" xfId="0" applyFont="1" applyFill="1" applyBorder="1" applyAlignment="1">
      <alignment horizontal="left" vertical="center" wrapText="1"/>
    </xf>
    <xf numFmtId="0" fontId="5" fillId="36" borderId="53" xfId="0" applyFont="1" applyFill="1" applyBorder="1" applyAlignment="1">
      <alignment horizontal="left" vertical="center" wrapText="1"/>
    </xf>
    <xf numFmtId="0" fontId="19" fillId="36" borderId="21" xfId="0" applyNumberFormat="1" applyFont="1" applyFill="1" applyBorder="1" applyAlignment="1">
      <alignment horizontal="left" vertical="center" readingOrder="1"/>
    </xf>
    <xf numFmtId="0" fontId="19" fillId="36" borderId="22" xfId="0" applyNumberFormat="1" applyFont="1" applyFill="1" applyBorder="1" applyAlignment="1" quotePrefix="1">
      <alignment horizontal="left" vertical="center" readingOrder="1"/>
    </xf>
    <xf numFmtId="0" fontId="19" fillId="36" borderId="23" xfId="0" applyNumberFormat="1" applyFont="1" applyFill="1" applyBorder="1" applyAlignment="1" quotePrefix="1">
      <alignment horizontal="left" vertical="center" readingOrder="1"/>
    </xf>
    <xf numFmtId="0" fontId="5" fillId="36" borderId="0" xfId="0" applyFont="1" applyFill="1" applyBorder="1" applyAlignment="1">
      <alignment horizontal="center" vertical="center"/>
    </xf>
    <xf numFmtId="0" fontId="15" fillId="36" borderId="63" xfId="0" applyFont="1" applyFill="1" applyBorder="1" applyAlignment="1">
      <alignment horizontal="center" vertical="center" wrapText="1" readingOrder="1"/>
    </xf>
    <xf numFmtId="0" fontId="15" fillId="36" borderId="33" xfId="0" applyFont="1" applyFill="1" applyBorder="1" applyAlignment="1">
      <alignment horizontal="center" vertical="center" wrapText="1" readingOrder="1"/>
    </xf>
    <xf numFmtId="0" fontId="15" fillId="36" borderId="26" xfId="0" applyFont="1" applyFill="1" applyBorder="1" applyAlignment="1">
      <alignment horizontal="center" vertical="center" wrapText="1" readingOrder="1"/>
    </xf>
    <xf numFmtId="0" fontId="19" fillId="36" borderId="0" xfId="0" applyFont="1" applyFill="1" applyBorder="1" applyAlignment="1">
      <alignment horizontal="left" vertical="top"/>
    </xf>
    <xf numFmtId="0" fontId="6" fillId="0" borderId="0" xfId="0" applyFont="1" applyAlignment="1">
      <alignment horizontal="center" vertical="top"/>
    </xf>
    <xf numFmtId="0" fontId="19" fillId="36" borderId="51" xfId="0" applyNumberFormat="1" applyFont="1" applyFill="1" applyBorder="1" applyAlignment="1">
      <alignment horizontal="left" vertical="center" readingOrder="1"/>
    </xf>
    <xf numFmtId="0" fontId="19" fillId="36" borderId="52" xfId="0" applyNumberFormat="1" applyFont="1" applyFill="1" applyBorder="1" applyAlignment="1" quotePrefix="1">
      <alignment horizontal="left" vertical="center" readingOrder="1"/>
    </xf>
    <xf numFmtId="0" fontId="19" fillId="36" borderId="53" xfId="0" applyNumberFormat="1" applyFont="1" applyFill="1" applyBorder="1" applyAlignment="1" quotePrefix="1">
      <alignment horizontal="left" vertical="center" readingOrder="1"/>
    </xf>
    <xf numFmtId="0" fontId="19" fillId="0" borderId="0" xfId="0" applyFont="1" applyBorder="1" applyAlignment="1">
      <alignment horizontal="left" vertical="top"/>
    </xf>
    <xf numFmtId="0" fontId="18" fillId="36" borderId="39" xfId="0" applyFont="1" applyFill="1" applyBorder="1" applyAlignment="1">
      <alignment horizontal="center" vertical="center" wrapText="1" readingOrder="1"/>
    </xf>
    <xf numFmtId="0" fontId="18" fillId="36" borderId="30" xfId="0" applyFont="1" applyFill="1" applyBorder="1" applyAlignment="1">
      <alignment horizontal="center" vertical="center" wrapText="1" readingOrder="1"/>
    </xf>
    <xf numFmtId="0" fontId="5" fillId="36" borderId="39" xfId="0" applyFont="1" applyFill="1" applyBorder="1" applyAlignment="1">
      <alignment horizontal="center" vertical="top" wrapText="1" readingOrder="1"/>
    </xf>
    <xf numFmtId="0" fontId="5" fillId="36" borderId="30" xfId="0" applyFont="1" applyFill="1" applyBorder="1" applyAlignment="1">
      <alignment horizontal="center" vertical="top" wrapText="1" readingOrder="1"/>
    </xf>
    <xf numFmtId="0" fontId="5" fillId="36" borderId="63" xfId="0" applyFont="1" applyFill="1" applyBorder="1" applyAlignment="1">
      <alignment horizontal="center" vertical="center" wrapText="1" readingOrder="1"/>
    </xf>
    <xf numFmtId="0" fontId="5" fillId="36" borderId="33" xfId="0" applyFont="1" applyFill="1" applyBorder="1" applyAlignment="1">
      <alignment horizontal="center" vertical="center" wrapText="1" readingOrder="1"/>
    </xf>
    <xf numFmtId="0" fontId="5" fillId="36" borderId="26" xfId="0" applyFont="1" applyFill="1" applyBorder="1" applyAlignment="1">
      <alignment horizontal="center" vertical="center" wrapText="1" readingOrder="1"/>
    </xf>
    <xf numFmtId="0" fontId="5" fillId="36" borderId="19" xfId="0" applyFont="1" applyFill="1" applyBorder="1" applyAlignment="1">
      <alignment horizontal="center" vertical="center" wrapText="1" readingOrder="1"/>
    </xf>
    <xf numFmtId="0" fontId="21" fillId="0" borderId="0" xfId="0" applyFont="1" applyAlignment="1">
      <alignment horizontal="center" vertical="top"/>
    </xf>
    <xf numFmtId="0" fontId="124" fillId="0" borderId="0" xfId="0" applyFont="1" applyAlignment="1">
      <alignment horizontal="center" vertical="top"/>
    </xf>
    <xf numFmtId="0" fontId="5" fillId="36" borderId="12" xfId="0" applyFont="1" applyFill="1" applyBorder="1" applyAlignment="1">
      <alignment horizontal="center" vertical="top" wrapText="1" readingOrder="1"/>
    </xf>
    <xf numFmtId="0" fontId="5" fillId="36" borderId="13" xfId="0" applyFont="1" applyFill="1" applyBorder="1" applyAlignment="1">
      <alignment horizontal="center" vertical="top" wrapText="1" readingOrder="1"/>
    </xf>
    <xf numFmtId="0" fontId="124" fillId="39" borderId="0" xfId="0" applyFont="1" applyFill="1" applyAlignment="1">
      <alignment horizontal="center" vertical="top"/>
    </xf>
    <xf numFmtId="0" fontId="5" fillId="36" borderId="15" xfId="0" applyFont="1" applyFill="1" applyBorder="1" applyAlignment="1">
      <alignment horizontal="center" vertical="center" wrapText="1" readingOrder="1"/>
    </xf>
    <xf numFmtId="0" fontId="5" fillId="36" borderId="21" xfId="0" applyFont="1" applyFill="1" applyBorder="1" applyAlignment="1">
      <alignment horizontal="center" vertical="center" wrapText="1" readingOrder="1"/>
    </xf>
    <xf numFmtId="0" fontId="4" fillId="0" borderId="0" xfId="0" applyFont="1" applyAlignment="1">
      <alignment horizontal="center" vertical="top"/>
    </xf>
    <xf numFmtId="0" fontId="19" fillId="36" borderId="13" xfId="0" applyNumberFormat="1" applyFont="1" applyFill="1" applyBorder="1" applyAlignment="1">
      <alignment horizontal="left" vertical="center" readingOrder="1"/>
    </xf>
    <xf numFmtId="0" fontId="19" fillId="36" borderId="10" xfId="0" applyNumberFormat="1" applyFont="1" applyFill="1" applyBorder="1" applyAlignment="1" quotePrefix="1">
      <alignment horizontal="left" vertical="center" readingOrder="1"/>
    </xf>
    <xf numFmtId="0" fontId="19" fillId="36" borderId="11" xfId="0" applyNumberFormat="1" applyFont="1" applyFill="1" applyBorder="1" applyAlignment="1" quotePrefix="1">
      <alignment horizontal="left" vertical="center" readingOrder="1"/>
    </xf>
    <xf numFmtId="0" fontId="13" fillId="36" borderId="0" xfId="0" applyFont="1" applyFill="1" applyBorder="1" applyAlignment="1">
      <alignment horizontal="center" vertical="center"/>
    </xf>
    <xf numFmtId="180" fontId="6" fillId="36" borderId="50" xfId="42" applyNumberFormat="1" applyFont="1" applyFill="1" applyBorder="1" applyAlignment="1">
      <alignment horizontal="left" vertical="center" wrapText="1"/>
    </xf>
    <xf numFmtId="180" fontId="6" fillId="36" borderId="53" xfId="42" applyNumberFormat="1" applyFont="1" applyFill="1" applyBorder="1" applyAlignment="1">
      <alignment horizontal="left" vertical="center" wrapText="1"/>
    </xf>
    <xf numFmtId="0" fontId="5" fillId="36" borderId="39" xfId="0" applyFont="1" applyFill="1" applyBorder="1" applyAlignment="1">
      <alignment horizontal="center" vertical="center" wrapText="1" readingOrder="1"/>
    </xf>
    <xf numFmtId="0" fontId="5" fillId="36" borderId="30" xfId="0" applyFont="1" applyFill="1" applyBorder="1" applyAlignment="1">
      <alignment horizontal="center" vertical="center" wrapText="1" readingOrder="1"/>
    </xf>
    <xf numFmtId="0" fontId="13" fillId="36" borderId="14" xfId="0" applyFont="1" applyFill="1" applyBorder="1" applyAlignment="1">
      <alignment horizontal="left" vertical="center" indent="3"/>
    </xf>
    <xf numFmtId="0" fontId="13" fillId="36" borderId="0" xfId="0" applyFont="1" applyFill="1" applyAlignment="1">
      <alignment horizontal="left" vertical="center" indent="3"/>
    </xf>
    <xf numFmtId="43" fontId="6" fillId="36" borderId="13" xfId="42" applyNumberFormat="1" applyFont="1" applyFill="1" applyBorder="1" applyAlignment="1">
      <alignment horizontal="left" vertical="center" wrapText="1"/>
    </xf>
    <xf numFmtId="43" fontId="6" fillId="36" borderId="11" xfId="42" applyNumberFormat="1" applyFont="1" applyFill="1" applyBorder="1" applyAlignment="1">
      <alignment horizontal="left" vertical="center" wrapText="1"/>
    </xf>
    <xf numFmtId="0" fontId="5" fillId="36" borderId="0" xfId="0" applyFont="1" applyFill="1" applyBorder="1" applyAlignment="1">
      <alignment horizontal="left" vertical="center"/>
    </xf>
    <xf numFmtId="0" fontId="5" fillId="36" borderId="0" xfId="0" applyFont="1" applyFill="1" applyBorder="1" applyAlignment="1" quotePrefix="1">
      <alignment horizontal="left" vertical="center"/>
    </xf>
    <xf numFmtId="0" fontId="131" fillId="0" borderId="13" xfId="0" applyFont="1" applyBorder="1" applyAlignment="1">
      <alignment horizontal="left" vertical="justify"/>
    </xf>
    <xf numFmtId="0" fontId="131" fillId="0" borderId="10" xfId="0" applyFont="1" applyBorder="1" applyAlignment="1">
      <alignment horizontal="left" vertical="justify"/>
    </xf>
    <xf numFmtId="0" fontId="131" fillId="0" borderId="11" xfId="0" applyFont="1" applyBorder="1" applyAlignment="1">
      <alignment horizontal="left" vertical="justify"/>
    </xf>
    <xf numFmtId="0" fontId="143" fillId="0" borderId="22" xfId="0" applyFont="1" applyBorder="1" applyAlignment="1">
      <alignment horizontal="left"/>
    </xf>
    <xf numFmtId="0" fontId="143" fillId="0" borderId="23" xfId="0" applyFont="1" applyBorder="1" applyAlignment="1">
      <alignment horizontal="left"/>
    </xf>
    <xf numFmtId="43" fontId="5" fillId="36" borderId="13" xfId="42" applyNumberFormat="1" applyFont="1" applyFill="1" applyBorder="1" applyAlignment="1">
      <alignment horizontal="left" vertical="top" wrapText="1"/>
    </xf>
    <xf numFmtId="43" fontId="5" fillId="36" borderId="11" xfId="42" applyNumberFormat="1" applyFont="1" applyFill="1" applyBorder="1" applyAlignment="1">
      <alignment horizontal="left" vertical="top" wrapText="1"/>
    </xf>
    <xf numFmtId="0" fontId="129" fillId="0" borderId="10" xfId="0" applyFont="1" applyBorder="1" applyAlignment="1">
      <alignment horizontal="left" vertical="top" wrapText="1"/>
    </xf>
    <xf numFmtId="39" fontId="6" fillId="36" borderId="13" xfId="42" applyNumberFormat="1" applyFont="1" applyFill="1" applyBorder="1" applyAlignment="1">
      <alignment horizontal="left" vertical="center" wrapText="1"/>
    </xf>
    <xf numFmtId="39" fontId="6" fillId="36" borderId="11" xfId="42" applyNumberFormat="1" applyFont="1" applyFill="1" applyBorder="1" applyAlignment="1">
      <alignment horizontal="left" vertical="center" wrapText="1"/>
    </xf>
    <xf numFmtId="39" fontId="5" fillId="36" borderId="13" xfId="42" applyNumberFormat="1" applyFont="1" applyFill="1" applyBorder="1" applyAlignment="1">
      <alignment horizontal="left" vertical="center" wrapText="1"/>
    </xf>
    <xf numFmtId="39" fontId="5" fillId="36" borderId="11" xfId="42" applyNumberFormat="1" applyFont="1" applyFill="1" applyBorder="1" applyAlignment="1">
      <alignment horizontal="left" vertical="center" wrapText="1"/>
    </xf>
    <xf numFmtId="0" fontId="5" fillId="36" borderId="12" xfId="0" applyFont="1" applyFill="1" applyBorder="1" applyAlignment="1">
      <alignment horizontal="center" vertical="center" wrapText="1" readingOrder="1"/>
    </xf>
    <xf numFmtId="0" fontId="5" fillId="36" borderId="13" xfId="0" applyFont="1" applyFill="1" applyBorder="1" applyAlignment="1">
      <alignment horizontal="center" vertical="center" wrapText="1" readingOrder="1"/>
    </xf>
    <xf numFmtId="0" fontId="6" fillId="36" borderId="0" xfId="0" applyFont="1" applyFill="1" applyAlignment="1">
      <alignment horizontal="center" vertical="top"/>
    </xf>
    <xf numFmtId="0" fontId="5" fillId="36" borderId="0" xfId="0" applyFont="1" applyFill="1" applyAlignment="1">
      <alignment horizontal="center" vertical="top"/>
    </xf>
    <xf numFmtId="0" fontId="35" fillId="36" borderId="0" xfId="0" applyFont="1" applyFill="1" applyBorder="1" applyAlignment="1">
      <alignment horizontal="center" vertical="center" wrapText="1"/>
    </xf>
    <xf numFmtId="0" fontId="20" fillId="36" borderId="13" xfId="0" applyNumberFormat="1" applyFont="1" applyFill="1" applyBorder="1" applyAlignment="1">
      <alignment horizontal="left" vertical="center" readingOrder="1"/>
    </xf>
    <xf numFmtId="0" fontId="20" fillId="36" borderId="10" xfId="0" applyNumberFormat="1" applyFont="1" applyFill="1" applyBorder="1" applyAlignment="1" quotePrefix="1">
      <alignment horizontal="left" vertical="center" readingOrder="1"/>
    </xf>
    <xf numFmtId="0" fontId="20" fillId="36" borderId="11" xfId="0" applyNumberFormat="1" applyFont="1" applyFill="1" applyBorder="1" applyAlignment="1" quotePrefix="1">
      <alignment horizontal="left" vertical="center" readingOrder="1"/>
    </xf>
    <xf numFmtId="0" fontId="6" fillId="39" borderId="0" xfId="0" applyFont="1" applyFill="1" applyAlignment="1">
      <alignment horizontal="center" vertical="top"/>
    </xf>
    <xf numFmtId="0" fontId="6" fillId="36" borderId="0" xfId="0" applyFont="1" applyFill="1" applyAlignment="1">
      <alignment horizontal="left" vertical="top"/>
    </xf>
    <xf numFmtId="0" fontId="20" fillId="36" borderId="0" xfId="0" applyFont="1" applyFill="1" applyBorder="1" applyAlignment="1">
      <alignment horizontal="left" vertical="center"/>
    </xf>
    <xf numFmtId="0" fontId="5" fillId="39" borderId="12" xfId="0" applyFont="1" applyFill="1" applyBorder="1" applyAlignment="1">
      <alignment horizontal="center" vertical="top" wrapText="1" readingOrder="1"/>
    </xf>
    <xf numFmtId="0" fontId="5" fillId="39" borderId="13" xfId="0" applyFont="1" applyFill="1" applyBorder="1" applyAlignment="1">
      <alignment horizontal="center" vertical="top" wrapText="1" readingOrder="1"/>
    </xf>
    <xf numFmtId="0" fontId="20" fillId="39" borderId="13" xfId="0" applyNumberFormat="1" applyFont="1" applyFill="1" applyBorder="1" applyAlignment="1">
      <alignment horizontal="left" vertical="center" readingOrder="1"/>
    </xf>
    <xf numFmtId="0" fontId="20" fillId="39" borderId="10" xfId="0" applyNumberFormat="1" applyFont="1" applyFill="1" applyBorder="1" applyAlignment="1" quotePrefix="1">
      <alignment horizontal="left" vertical="center" readingOrder="1"/>
    </xf>
    <xf numFmtId="0" fontId="20" fillId="39" borderId="11" xfId="0" applyNumberFormat="1" applyFont="1" applyFill="1" applyBorder="1" applyAlignment="1" quotePrefix="1">
      <alignment horizontal="left" vertical="center" readingOrder="1"/>
    </xf>
    <xf numFmtId="0" fontId="5" fillId="39" borderId="0" xfId="0" applyFont="1" applyFill="1" applyAlignment="1">
      <alignment horizontal="center" vertical="top"/>
    </xf>
    <xf numFmtId="0" fontId="20" fillId="39" borderId="0" xfId="0" applyFont="1" applyFill="1" applyBorder="1" applyAlignment="1">
      <alignment horizontal="left" vertical="center"/>
    </xf>
    <xf numFmtId="0" fontId="19" fillId="39" borderId="0" xfId="0" applyFont="1" applyFill="1" applyBorder="1" applyAlignment="1">
      <alignment horizontal="left" vertical="center" wrapText="1"/>
    </xf>
    <xf numFmtId="0" fontId="19" fillId="39" borderId="0" xfId="0" applyFont="1" applyFill="1" applyBorder="1" applyAlignment="1">
      <alignment horizontal="left" vertical="center"/>
    </xf>
    <xf numFmtId="0" fontId="5" fillId="39" borderId="15" xfId="0" applyFont="1" applyFill="1" applyBorder="1" applyAlignment="1">
      <alignment horizontal="center" vertical="center" wrapText="1" readingOrder="1"/>
    </xf>
    <xf numFmtId="0" fontId="5" fillId="39" borderId="21" xfId="0" applyFont="1" applyFill="1" applyBorder="1" applyAlignment="1">
      <alignment horizontal="center" vertical="center" wrapText="1" readingOrder="1"/>
    </xf>
    <xf numFmtId="0" fontId="5" fillId="39" borderId="19" xfId="0" applyFont="1" applyFill="1" applyBorder="1" applyAlignment="1">
      <alignment horizontal="center" vertical="center" wrapText="1" readingOrder="1"/>
    </xf>
    <xf numFmtId="0" fontId="19" fillId="39" borderId="0" xfId="0" applyFont="1" applyFill="1" applyBorder="1" applyAlignment="1">
      <alignment horizontal="justify" vertical="center" wrapText="1"/>
    </xf>
    <xf numFmtId="0" fontId="130" fillId="0" borderId="10" xfId="0" applyFont="1" applyBorder="1" applyAlignment="1">
      <alignment horizontal="left" vertical="top" wrapText="1"/>
    </xf>
    <xf numFmtId="43" fontId="6" fillId="36" borderId="13" xfId="42" applyNumberFormat="1" applyFont="1" applyFill="1" applyBorder="1" applyAlignment="1">
      <alignment horizontal="left" vertical="top" wrapText="1"/>
    </xf>
    <xf numFmtId="43" fontId="6" fillId="36" borderId="11" xfId="42" applyNumberFormat="1" applyFont="1" applyFill="1" applyBorder="1" applyAlignment="1">
      <alignment horizontal="left" vertical="top" wrapText="1"/>
    </xf>
    <xf numFmtId="0" fontId="20" fillId="36" borderId="51" xfId="0" applyNumberFormat="1" applyFont="1" applyFill="1" applyBorder="1" applyAlignment="1">
      <alignment horizontal="left" vertical="center" readingOrder="1"/>
    </xf>
    <xf numFmtId="0" fontId="20" fillId="36" borderId="52" xfId="0" applyNumberFormat="1" applyFont="1" applyFill="1" applyBorder="1" applyAlignment="1" quotePrefix="1">
      <alignment horizontal="left" vertical="center" readingOrder="1"/>
    </xf>
    <xf numFmtId="0" fontId="20" fillId="36" borderId="53" xfId="0" applyNumberFormat="1" applyFont="1" applyFill="1" applyBorder="1" applyAlignment="1" quotePrefix="1">
      <alignment horizontal="left" vertical="center" readingOrder="1"/>
    </xf>
    <xf numFmtId="39" fontId="5" fillId="36" borderId="29" xfId="42" applyNumberFormat="1" applyFont="1" applyFill="1" applyBorder="1" applyAlignment="1">
      <alignment horizontal="left" vertical="center" wrapText="1"/>
    </xf>
    <xf numFmtId="39" fontId="5" fillId="36" borderId="31" xfId="42" applyNumberFormat="1" applyFont="1" applyFill="1" applyBorder="1" applyAlignment="1">
      <alignment horizontal="left" vertical="center" wrapText="1"/>
    </xf>
    <xf numFmtId="39" fontId="6" fillId="36" borderId="50" xfId="42" applyNumberFormat="1" applyFont="1" applyFill="1" applyBorder="1" applyAlignment="1">
      <alignment horizontal="left" vertical="center" wrapText="1"/>
    </xf>
    <xf numFmtId="39" fontId="6" fillId="36" borderId="53" xfId="42" applyNumberFormat="1" applyFont="1" applyFill="1" applyBorder="1" applyAlignment="1">
      <alignment horizontal="left" vertical="center" wrapText="1"/>
    </xf>
    <xf numFmtId="0" fontId="26" fillId="0" borderId="0" xfId="0" applyFont="1" applyAlignment="1">
      <alignment horizontal="center" vertical="center"/>
    </xf>
    <xf numFmtId="0" fontId="19" fillId="36" borderId="0" xfId="0" applyFont="1" applyFill="1" applyBorder="1" applyAlignment="1">
      <alignment horizontal="justify" vertical="center" wrapText="1"/>
    </xf>
    <xf numFmtId="0" fontId="15" fillId="0" borderId="63" xfId="0" applyFont="1" applyBorder="1" applyAlignment="1">
      <alignment horizontal="center" vertical="center" wrapText="1" readingOrder="1"/>
    </xf>
    <xf numFmtId="0" fontId="15" fillId="0" borderId="49" xfId="0" applyFont="1" applyBorder="1" applyAlignment="1">
      <alignment horizontal="center" vertical="center" wrapText="1" readingOrder="1"/>
    </xf>
    <xf numFmtId="0" fontId="15" fillId="0" borderId="26" xfId="0" applyFont="1" applyBorder="1" applyAlignment="1">
      <alignment horizontal="center" vertical="center" wrapText="1" readingOrder="1"/>
    </xf>
    <xf numFmtId="0" fontId="15" fillId="0" borderId="39" xfId="0" applyFont="1" applyBorder="1" applyAlignment="1">
      <alignment horizontal="center" vertical="center" wrapText="1" readingOrder="1"/>
    </xf>
    <xf numFmtId="0" fontId="19" fillId="0" borderId="0"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5" fillId="0" borderId="44" xfId="0" applyFont="1" applyBorder="1" applyAlignment="1">
      <alignment horizontal="center" vertical="center" wrapText="1" readingOrder="1"/>
    </xf>
    <xf numFmtId="0" fontId="5" fillId="0" borderId="48" xfId="0" applyFont="1" applyBorder="1" applyAlignment="1">
      <alignment horizontal="center" vertical="center" wrapText="1" readingOrder="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0] 4" xfId="46"/>
    <cellStyle name="Comma 2"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 4" xfId="63"/>
    <cellStyle name="Normal_Book2 2"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1</xdr:row>
      <xdr:rowOff>0</xdr:rowOff>
    </xdr:from>
    <xdr:to>
      <xdr:col>5</xdr:col>
      <xdr:colOff>1581150</xdr:colOff>
      <xdr:row>9</xdr:row>
      <xdr:rowOff>171450</xdr:rowOff>
    </xdr:to>
    <xdr:pic>
      <xdr:nvPicPr>
        <xdr:cNvPr id="1" name="Picture 1"/>
        <xdr:cNvPicPr preferRelativeResize="1">
          <a:picLocks noChangeAspect="1"/>
        </xdr:cNvPicPr>
      </xdr:nvPicPr>
      <xdr:blipFill>
        <a:blip r:embed="rId1"/>
        <a:stretch>
          <a:fillRect/>
        </a:stretch>
      </xdr:blipFill>
      <xdr:spPr>
        <a:xfrm>
          <a:off x="2667000" y="0"/>
          <a:ext cx="107632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533400</xdr:colOff>
      <xdr:row>1</xdr:row>
      <xdr:rowOff>0</xdr:rowOff>
    </xdr:from>
    <xdr:to>
      <xdr:col>5</xdr:col>
      <xdr:colOff>1514475</xdr:colOff>
      <xdr:row>9</xdr:row>
      <xdr:rowOff>123825</xdr:rowOff>
    </xdr:to>
    <xdr:pic>
      <xdr:nvPicPr>
        <xdr:cNvPr id="1" name="Picture 2" descr="Berkas:National emblem of Indonesia Garuda Pancasila.svg"/>
        <xdr:cNvPicPr preferRelativeResize="1">
          <a:picLocks noChangeAspect="1"/>
        </xdr:cNvPicPr>
      </xdr:nvPicPr>
      <xdr:blipFill>
        <a:blip r:embed="rId1"/>
        <a:stretch>
          <a:fillRect/>
        </a:stretch>
      </xdr:blipFill>
      <xdr:spPr>
        <a:xfrm>
          <a:off x="2647950" y="0"/>
          <a:ext cx="98107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1971675</xdr:colOff>
      <xdr:row>0</xdr:row>
      <xdr:rowOff>123825</xdr:rowOff>
    </xdr:from>
    <xdr:to>
      <xdr:col>7</xdr:col>
      <xdr:colOff>809625</xdr:colOff>
      <xdr:row>5</xdr:row>
      <xdr:rowOff>161925</xdr:rowOff>
    </xdr:to>
    <xdr:sp>
      <xdr:nvSpPr>
        <xdr:cNvPr id="1" name="TextBox 1"/>
        <xdr:cNvSpPr txBox="1">
          <a:spLocks noChangeArrowheads="1"/>
        </xdr:cNvSpPr>
      </xdr:nvSpPr>
      <xdr:spPr>
        <a:xfrm>
          <a:off x="3409950" y="123825"/>
          <a:ext cx="4419600" cy="1114425"/>
        </a:xfrm>
        <a:prstGeom prst="rect">
          <a:avLst/>
        </a:prstGeom>
        <a:solidFill>
          <a:srgbClr val="FFFFFF"/>
        </a:solidFill>
        <a:ln w="9525" cmpd="sng">
          <a:noFill/>
        </a:ln>
      </xdr:spPr>
      <xdr:txBody>
        <a:bodyPr vertOverflow="clip" wrap="square" lIns="91440" tIns="45720" rIns="91440" bIns="45720"/>
        <a:p>
          <a:pPr algn="l">
            <a:defRPr/>
          </a:pPr>
          <a:r>
            <a:rPr lang="en-US" cap="none" sz="1100" b="0" i="0" u="none" baseline="0">
              <a:solidFill>
                <a:srgbClr val="000000"/>
              </a:solidFill>
              <a:latin typeface="Bookman Old Style"/>
              <a:ea typeface="Bookman Old Style"/>
              <a:cs typeface="Bookman Old Style"/>
            </a:rPr>
            <a:t>Lampiran : Peraturan Desa</a:t>
          </a:r>
          <a:r>
            <a:rPr lang="en-US" cap="none" sz="1100" b="0" i="0" u="none" baseline="0">
              <a:solidFill>
                <a:srgbClr val="000000"/>
              </a:solidFill>
              <a:latin typeface="Bookman Old Style"/>
              <a:ea typeface="Bookman Old Style"/>
              <a:cs typeface="Bookman Old Style"/>
            </a:rPr>
            <a:t> Galungan</a:t>
          </a:r>
          <a:r>
            <a:rPr lang="en-US" cap="none" sz="1100" b="0" i="0" u="none" baseline="0">
              <a:solidFill>
                <a:srgbClr val="000000"/>
              </a:solidFill>
              <a:latin typeface="Bookman Old Style"/>
              <a:ea typeface="Bookman Old Style"/>
              <a:cs typeface="Bookman Old Style"/>
            </a:rPr>
            <a:t>
</a:t>
          </a:r>
          <a:r>
            <a:rPr lang="en-US" cap="none" sz="1100" b="0" i="0" u="none" baseline="0">
              <a:solidFill>
                <a:srgbClr val="000000"/>
              </a:solidFill>
              <a:latin typeface="Bookman Old Style"/>
              <a:ea typeface="Bookman Old Style"/>
              <a:cs typeface="Bookman Old Style"/>
            </a:rPr>
            <a:t>Nomor :</a:t>
          </a:r>
          <a:r>
            <a:rPr lang="en-US" cap="none" sz="1100" b="0" i="0" u="none" baseline="0">
              <a:solidFill>
                <a:srgbClr val="000000"/>
              </a:solidFill>
              <a:latin typeface="Bookman Old Style"/>
              <a:ea typeface="Bookman Old Style"/>
              <a:cs typeface="Bookman Old Style"/>
            </a:rPr>
            <a:t> 1 </a:t>
          </a:r>
          <a:r>
            <a:rPr lang="en-US" cap="none" sz="1100" b="0" i="0" u="none" baseline="0">
              <a:solidFill>
                <a:srgbClr val="000000"/>
              </a:solidFill>
              <a:latin typeface="Bookman Old Style"/>
              <a:ea typeface="Bookman Old Style"/>
              <a:cs typeface="Bookman Old Style"/>
            </a:rPr>
            <a:t>Tahun 201</a:t>
          </a:r>
          <a:r>
            <a:rPr lang="en-US" cap="none" sz="1100" b="0" i="0" u="none" baseline="0">
              <a:solidFill>
                <a:srgbClr val="000000"/>
              </a:solidFill>
              <a:latin typeface="Bookman Old Style"/>
              <a:ea typeface="Bookman Old Style"/>
              <a:cs typeface="Bookman Old Style"/>
            </a:rPr>
            <a:t>8</a:t>
          </a:r>
          <a:r>
            <a:rPr lang="en-US" cap="none" sz="1100" b="0" i="0" u="none" baseline="0">
              <a:solidFill>
                <a:srgbClr val="000000"/>
              </a:solidFill>
              <a:latin typeface="Bookman Old Style"/>
              <a:ea typeface="Bookman Old Style"/>
              <a:cs typeface="Bookman Old Style"/>
            </a:rPr>
            <a:t>
</a:t>
          </a:r>
          <a:r>
            <a:rPr lang="en-US" cap="none" sz="1100" b="0" i="0" u="none" baseline="0">
              <a:solidFill>
                <a:srgbClr val="000000"/>
              </a:solidFill>
              <a:latin typeface="Bookman Old Style"/>
              <a:ea typeface="Bookman Old Style"/>
              <a:cs typeface="Bookman Old Style"/>
            </a:rPr>
            <a:t>Tahun : 201</a:t>
          </a:r>
          <a:r>
            <a:rPr lang="en-US" cap="none" sz="1100" b="0" i="0" u="none" baseline="0">
              <a:solidFill>
                <a:srgbClr val="000000"/>
              </a:solidFill>
              <a:latin typeface="Bookman Old Style"/>
              <a:ea typeface="Bookman Old Style"/>
              <a:cs typeface="Bookman Old Style"/>
            </a:rPr>
            <a:t>8</a:t>
          </a:r>
          <a:r>
            <a:rPr lang="en-US" cap="none" sz="1100" b="0" i="0" u="none" baseline="0">
              <a:solidFill>
                <a:srgbClr val="000000"/>
              </a:solidFill>
              <a:latin typeface="Bookman Old Style"/>
              <a:ea typeface="Bookman Old Style"/>
              <a:cs typeface="Bookman Old Style"/>
            </a:rPr>
            <a:t>
</a:t>
          </a:r>
          <a:r>
            <a:rPr lang="en-US" cap="none" sz="1100" b="0" i="0" u="none" baseline="0">
              <a:solidFill>
                <a:srgbClr val="000000"/>
              </a:solidFill>
              <a:latin typeface="Bookman Old Style"/>
              <a:ea typeface="Bookman Old Style"/>
              <a:cs typeface="Bookman Old Style"/>
            </a:rPr>
            <a:t>Tentang :</a:t>
          </a:r>
          <a:r>
            <a:rPr lang="en-US" cap="none" sz="1100" b="0" i="0" u="none" baseline="0">
              <a:solidFill>
                <a:srgbClr val="000000"/>
              </a:solidFill>
              <a:latin typeface="Bookman Old Style"/>
              <a:ea typeface="Bookman Old Style"/>
              <a:cs typeface="Bookman Old Style"/>
            </a:rPr>
            <a:t> Rancangan Anggaran Pendapatan dan 
</a:t>
          </a:r>
          <a:r>
            <a:rPr lang="en-US" cap="none" sz="1100" b="0" i="0" u="none" baseline="0">
              <a:solidFill>
                <a:srgbClr val="000000"/>
              </a:solidFill>
              <a:latin typeface="Bookman Old Style"/>
              <a:ea typeface="Bookman Old Style"/>
              <a:cs typeface="Bookman Old Style"/>
            </a:rPr>
            <a:t>                       Belanja Desa Tahun Anggaran 2018</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390525</xdr:colOff>
      <xdr:row>0</xdr:row>
      <xdr:rowOff>66675</xdr:rowOff>
    </xdr:from>
    <xdr:ext cx="2095500" cy="752475"/>
    <xdr:sp>
      <xdr:nvSpPr>
        <xdr:cNvPr id="1" name="Rectangle 1"/>
        <xdr:cNvSpPr>
          <a:spLocks/>
        </xdr:cNvSpPr>
      </xdr:nvSpPr>
      <xdr:spPr>
        <a:xfrm>
          <a:off x="7239000" y="66675"/>
          <a:ext cx="2095500" cy="752475"/>
        </a:xfrm>
        <a:prstGeom prst="rect">
          <a:avLst/>
        </a:prstGeom>
        <a:solidFill>
          <a:srgbClr val="FFFFFF"/>
        </a:solidFill>
        <a:ln w="38100" cmpd="sng">
          <a:solidFill>
            <a:srgbClr val="000000"/>
          </a:solidFill>
          <a:headEnd type="none"/>
          <a:tailEnd type="none"/>
        </a:ln>
      </xdr:spPr>
      <xdr:txBody>
        <a:bodyPr vertOverflow="clip" wrap="square" lIns="91440" tIns="45720" rIns="91440" bIns="45720"/>
        <a:p>
          <a:pPr algn="ctr">
            <a:defRPr/>
          </a:pPr>
          <a:r>
            <a:rPr lang="en-US" cap="none" sz="4000" b="1" i="0" u="none" baseline="0"/>
            <a:t>CONTOH</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Videos\APBDES%20DESA%20TAHUN%202015\TANGGUWISIA\APBDES%202015%20DESA%20TANGGUWISIA%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KP%202017%20untuk%202018%2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KP%202017\RKP%20LENGKAP\RKP%202016%20untuk%202017%20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ASTER\Desktop\APBDES%20PERUBAHAN%202017\apbdes%202017%20perubahan\APBDES%202017.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KK%20PROV\Book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DES"/>
      <sheetName val="RINGKASAN APB DES"/>
      <sheetName val="RAB  2.1"/>
      <sheetName val="RAB  2.2"/>
      <sheetName val="RAB  2.3"/>
      <sheetName val="RAB  2.4"/>
      <sheetName val="RAB  2.5"/>
    </sheetNames>
    <sheetDataSet>
      <sheetData sheetId="1">
        <row r="50">
          <cell r="E50" t="str">
            <v>Belanja Barang dan Jasa</v>
          </cell>
        </row>
        <row r="259">
          <cell r="E259" t="str">
            <v>- Konsumsi</v>
          </cell>
        </row>
        <row r="353">
          <cell r="E353" t="str">
            <v>- Obat-obatan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kp 2016"/>
      <sheetName val="rkp 20172018"/>
      <sheetName val="ANALISA"/>
      <sheetName val="RAB PEMBANGUNAN"/>
      <sheetName val="RAB BID 1"/>
      <sheetName val="BID 3"/>
      <sheetName val="BID 4"/>
      <sheetName val="Sheet1"/>
    </sheetNames>
    <sheetDataSet>
      <sheetData sheetId="3">
        <row r="32">
          <cell r="H32">
            <v>377561000</v>
          </cell>
        </row>
        <row r="68">
          <cell r="H68" t="str">
            <v>JUMLAH</v>
          </cell>
        </row>
        <row r="71">
          <cell r="H71">
            <v>36632000</v>
          </cell>
        </row>
        <row r="72">
          <cell r="H72">
            <v>76000</v>
          </cell>
        </row>
        <row r="73">
          <cell r="H73">
            <v>11000000</v>
          </cell>
        </row>
        <row r="77">
          <cell r="H77">
            <v>0</v>
          </cell>
        </row>
        <row r="78">
          <cell r="H78">
            <v>79283000</v>
          </cell>
        </row>
        <row r="80">
          <cell r="H80">
            <v>250000</v>
          </cell>
        </row>
        <row r="82">
          <cell r="H82">
            <v>250000</v>
          </cell>
        </row>
        <row r="85">
          <cell r="H85">
            <v>3000000</v>
          </cell>
        </row>
        <row r="86">
          <cell r="H86">
            <v>4300000</v>
          </cell>
        </row>
        <row r="88">
          <cell r="H88">
            <v>11960000</v>
          </cell>
        </row>
        <row r="89">
          <cell r="H89">
            <v>2990000</v>
          </cell>
        </row>
        <row r="97">
          <cell r="H97">
            <v>4200000</v>
          </cell>
        </row>
        <row r="100">
          <cell r="H100">
            <v>12465000</v>
          </cell>
        </row>
        <row r="101">
          <cell r="H101">
            <v>149438000</v>
          </cell>
        </row>
        <row r="102">
          <cell r="H102">
            <v>159453000</v>
          </cell>
        </row>
        <row r="103">
          <cell r="H103">
            <v>2164798.16</v>
          </cell>
        </row>
        <row r="104">
          <cell r="H104">
            <v>874000</v>
          </cell>
        </row>
        <row r="105">
          <cell r="H105">
            <v>116851.84</v>
          </cell>
        </row>
        <row r="106">
          <cell r="H106">
            <v>4817000</v>
          </cell>
        </row>
        <row r="156">
          <cell r="H156">
            <v>0</v>
          </cell>
        </row>
        <row r="158">
          <cell r="H158">
            <v>0</v>
          </cell>
        </row>
        <row r="161">
          <cell r="H161">
            <v>181826500</v>
          </cell>
        </row>
        <row r="616">
          <cell r="H616">
            <v>36132783.980000004</v>
          </cell>
        </row>
        <row r="617">
          <cell r="H617">
            <v>769088.02</v>
          </cell>
        </row>
        <row r="618">
          <cell r="H618">
            <v>1158528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kp 2016"/>
      <sheetName val="rkp 2017"/>
      <sheetName val="Sheet3"/>
    </sheetNames>
    <sheetDataSet>
      <sheetData sheetId="1">
        <row r="15">
          <cell r="D15" t="str">
            <v>Kegiatan pengadaan pakaian dinas beserta perlengkapannya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AB 42 TK"/>
      <sheetName val="ANALISA 42 TK"/>
      <sheetName val="RAB TPST  95"/>
      <sheetName val="ANALISA TPST  95"/>
      <sheetName val="Sheet1"/>
      <sheetName val="PERDES"/>
      <sheetName val="APBDES 2017"/>
      <sheetName val="30%"/>
      <sheetName val="PEMERINTAHAN"/>
      <sheetName val="PEMBANGUNAN "/>
      <sheetName val="PEMBINAAN"/>
      <sheetName val="PEMBERDAYAAN"/>
      <sheetName val="PAMSIMAS"/>
      <sheetName val="RAB LAPANGAN"/>
      <sheetName val="TAK TERDUGA"/>
      <sheetName val="RAB 64"/>
      <sheetName val="ANALISA 36"/>
      <sheetName val="ANALISA 6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AB DESA PAKRAMAN (2)"/>
      <sheetName val="RAB SUBAK ABIAN (2)"/>
      <sheetName val="RAB SUBAK GAL (2)"/>
      <sheetName val="RAB SUBAK Bingin (2)"/>
      <sheetName val="RAB SUBAK Bingin"/>
      <sheetName val="KOMPILASI"/>
      <sheetName val="RAB DESA PAKRAMAN"/>
      <sheetName val="RAB SUBAK GAL"/>
      <sheetName val="RAB SUBAK ABIAN"/>
    </sheetNames>
    <sheetDataSet>
      <sheetData sheetId="6">
        <row r="9">
          <cell r="D9">
            <v>800000</v>
          </cell>
        </row>
        <row r="10">
          <cell r="D10">
            <v>2000000</v>
          </cell>
        </row>
        <row r="16">
          <cell r="D16">
            <v>300000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02"/>
  <sheetViews>
    <sheetView zoomScalePageLayoutView="0" workbookViewId="0" topLeftCell="A48">
      <selection activeCell="L52" sqref="L52"/>
    </sheetView>
  </sheetViews>
  <sheetFormatPr defaultColWidth="9.140625" defaultRowHeight="12.75"/>
  <cols>
    <col min="1" max="1" width="4.8515625" style="33" customWidth="1"/>
    <col min="2" max="2" width="11.8515625" style="33" customWidth="1"/>
    <col min="3" max="3" width="4.8515625" style="33" customWidth="1"/>
    <col min="4" max="4" width="3.421875" style="33" customWidth="1"/>
    <col min="5" max="5" width="7.421875" style="33" customWidth="1"/>
    <col min="6" max="6" width="34.28125" style="33" customWidth="1"/>
    <col min="7" max="7" width="5.00390625" style="33" customWidth="1"/>
    <col min="8" max="8" width="18.00390625" style="33" customWidth="1"/>
    <col min="9" max="9" width="7.28125" style="33" customWidth="1"/>
    <col min="10" max="10" width="17.8515625" style="34" customWidth="1"/>
    <col min="11" max="11" width="4.57421875" style="33" customWidth="1"/>
    <col min="12" max="12" width="17.8515625" style="33" customWidth="1"/>
    <col min="13" max="16384" width="9.140625" style="33" customWidth="1"/>
  </cols>
  <sheetData>
    <row r="1" spans="1:10" ht="15.75" hidden="1">
      <c r="A1" s="35"/>
      <c r="B1" s="35"/>
      <c r="C1" s="35"/>
      <c r="D1" s="35"/>
      <c r="E1" s="35"/>
      <c r="F1" s="35"/>
      <c r="G1" s="35"/>
      <c r="H1" s="35"/>
      <c r="I1" s="35"/>
      <c r="J1" s="35"/>
    </row>
    <row r="2" spans="1:10" ht="9" customHeight="1" hidden="1">
      <c r="A2" s="35"/>
      <c r="B2" s="35"/>
      <c r="C2" s="35"/>
      <c r="D2" s="35"/>
      <c r="E2" s="35"/>
      <c r="F2" s="35"/>
      <c r="G2" s="35"/>
      <c r="H2" s="35"/>
      <c r="I2" s="35"/>
      <c r="J2" s="35"/>
    </row>
    <row r="3" spans="1:10" ht="9" customHeight="1">
      <c r="A3" s="35"/>
      <c r="B3" s="35"/>
      <c r="C3" s="35"/>
      <c r="D3" s="35"/>
      <c r="E3" s="35"/>
      <c r="F3" s="35"/>
      <c r="G3" s="35"/>
      <c r="H3" s="35"/>
      <c r="I3" s="35"/>
      <c r="J3" s="35"/>
    </row>
    <row r="4" spans="1:10" ht="9" customHeight="1">
      <c r="A4" s="35"/>
      <c r="B4" s="35"/>
      <c r="C4" s="35"/>
      <c r="D4" s="35"/>
      <c r="E4" s="35"/>
      <c r="F4" s="35"/>
      <c r="G4" s="35"/>
      <c r="H4" s="35"/>
      <c r="I4" s="35"/>
      <c r="J4" s="35"/>
    </row>
    <row r="5" spans="1:10" ht="9" customHeight="1">
      <c r="A5" s="35"/>
      <c r="B5" s="35"/>
      <c r="C5" s="35"/>
      <c r="D5" s="35"/>
      <c r="E5" s="35"/>
      <c r="F5" s="35"/>
      <c r="G5" s="35"/>
      <c r="H5" s="35"/>
      <c r="I5" s="35"/>
      <c r="J5" s="35"/>
    </row>
    <row r="6" spans="1:10" ht="9" customHeight="1">
      <c r="A6" s="35"/>
      <c r="B6" s="35"/>
      <c r="C6" s="35"/>
      <c r="D6" s="35"/>
      <c r="E6" s="35"/>
      <c r="F6" s="35"/>
      <c r="G6" s="35"/>
      <c r="H6" s="35"/>
      <c r="I6" s="35"/>
      <c r="J6" s="35"/>
    </row>
    <row r="7" spans="1:10" ht="9" customHeight="1">
      <c r="A7" s="35"/>
      <c r="B7" s="35"/>
      <c r="C7" s="35"/>
      <c r="D7" s="35"/>
      <c r="E7" s="35"/>
      <c r="F7" s="35"/>
      <c r="G7" s="35"/>
      <c r="H7" s="35"/>
      <c r="I7" s="35"/>
      <c r="J7" s="35"/>
    </row>
    <row r="8" spans="1:10" ht="9" customHeight="1">
      <c r="A8" s="35"/>
      <c r="B8" s="35"/>
      <c r="C8" s="35"/>
      <c r="D8" s="35"/>
      <c r="E8" s="35"/>
      <c r="F8" s="35"/>
      <c r="G8" s="35"/>
      <c r="H8" s="35"/>
      <c r="I8" s="35"/>
      <c r="J8" s="35"/>
    </row>
    <row r="9" spans="1:10" ht="9" customHeight="1">
      <c r="A9" s="35"/>
      <c r="B9" s="35"/>
      <c r="C9" s="35"/>
      <c r="D9" s="35"/>
      <c r="E9" s="35"/>
      <c r="F9" s="35"/>
      <c r="G9" s="35"/>
      <c r="H9" s="35"/>
      <c r="I9" s="35"/>
      <c r="J9" s="35"/>
    </row>
    <row r="10" spans="1:10" ht="24.75" customHeight="1">
      <c r="A10" s="35"/>
      <c r="B10" s="35"/>
      <c r="C10" s="35"/>
      <c r="D10" s="35"/>
      <c r="E10" s="35"/>
      <c r="F10" s="35"/>
      <c r="G10" s="35"/>
      <c r="H10" s="35"/>
      <c r="I10" s="35"/>
      <c r="J10" s="35"/>
    </row>
    <row r="11" spans="1:10" ht="20.25" customHeight="1">
      <c r="A11" s="2134" t="s">
        <v>356</v>
      </c>
      <c r="B11" s="2134"/>
      <c r="C11" s="2134"/>
      <c r="D11" s="2134"/>
      <c r="E11" s="2134"/>
      <c r="F11" s="2134"/>
      <c r="G11" s="2134"/>
      <c r="H11" s="2134"/>
      <c r="I11" s="2134"/>
      <c r="J11" s="36"/>
    </row>
    <row r="12" spans="1:9" ht="20.25" customHeight="1">
      <c r="A12" s="2134" t="s">
        <v>192</v>
      </c>
      <c r="B12" s="2134"/>
      <c r="C12" s="2134"/>
      <c r="D12" s="2134"/>
      <c r="E12" s="2134"/>
      <c r="F12" s="2134"/>
      <c r="G12" s="2134"/>
      <c r="H12" s="2134"/>
      <c r="I12" s="2134"/>
    </row>
    <row r="13" spans="1:10" ht="29.25" customHeight="1">
      <c r="A13" s="2134" t="s">
        <v>357</v>
      </c>
      <c r="B13" s="2134"/>
      <c r="C13" s="2134"/>
      <c r="D13" s="2134"/>
      <c r="E13" s="2134"/>
      <c r="F13" s="2134"/>
      <c r="G13" s="2134"/>
      <c r="H13" s="2134"/>
      <c r="I13" s="2134"/>
      <c r="J13" s="36"/>
    </row>
    <row r="14" spans="1:10" ht="18.75" customHeight="1">
      <c r="A14" s="2134" t="s">
        <v>361</v>
      </c>
      <c r="B14" s="2134"/>
      <c r="C14" s="2134"/>
      <c r="D14" s="2134"/>
      <c r="E14" s="2134"/>
      <c r="F14" s="2134"/>
      <c r="G14" s="2134"/>
      <c r="H14" s="2134"/>
      <c r="I14" s="2134"/>
      <c r="J14" s="36"/>
    </row>
    <row r="15" spans="1:10" ht="30.75" customHeight="1">
      <c r="A15" s="2134" t="s">
        <v>0</v>
      </c>
      <c r="B15" s="2134"/>
      <c r="C15" s="2134"/>
      <c r="D15" s="2134"/>
      <c r="E15" s="2134"/>
      <c r="F15" s="2134"/>
      <c r="G15" s="2134"/>
      <c r="H15" s="2134"/>
      <c r="I15" s="2134"/>
      <c r="J15" s="36"/>
    </row>
    <row r="16" spans="1:10" ht="22.5" customHeight="1">
      <c r="A16" s="2134" t="s">
        <v>1</v>
      </c>
      <c r="B16" s="2134"/>
      <c r="C16" s="2134"/>
      <c r="D16" s="2134"/>
      <c r="E16" s="2134"/>
      <c r="F16" s="2134"/>
      <c r="G16" s="2134"/>
      <c r="H16" s="2134"/>
      <c r="I16" s="2134"/>
      <c r="J16" s="36"/>
    </row>
    <row r="17" spans="1:9" ht="22.5" customHeight="1">
      <c r="A17" s="2134" t="s">
        <v>362</v>
      </c>
      <c r="B17" s="2134"/>
      <c r="C17" s="2134"/>
      <c r="D17" s="2134"/>
      <c r="E17" s="2134"/>
      <c r="F17" s="2134"/>
      <c r="G17" s="2134"/>
      <c r="H17" s="2134"/>
      <c r="I17" s="2134"/>
    </row>
    <row r="18" spans="1:10" ht="29.25" customHeight="1">
      <c r="A18" s="2139" t="s">
        <v>2</v>
      </c>
      <c r="B18" s="2139"/>
      <c r="C18" s="2139"/>
      <c r="D18" s="2139"/>
      <c r="E18" s="2139"/>
      <c r="F18" s="2139"/>
      <c r="G18" s="2139"/>
      <c r="H18" s="2139"/>
      <c r="I18" s="2139"/>
      <c r="J18" s="36"/>
    </row>
    <row r="19" spans="1:10" ht="26.25" customHeight="1">
      <c r="A19" s="2139" t="s">
        <v>358</v>
      </c>
      <c r="B19" s="2139"/>
      <c r="C19" s="2139"/>
      <c r="D19" s="2139"/>
      <c r="E19" s="2139"/>
      <c r="F19" s="2139"/>
      <c r="G19" s="2139"/>
      <c r="H19" s="2139"/>
      <c r="I19" s="2139"/>
      <c r="J19" s="36"/>
    </row>
    <row r="20" ht="15" customHeight="1"/>
    <row r="21" spans="1:10" ht="75" customHeight="1">
      <c r="A21" s="2131" t="s">
        <v>3</v>
      </c>
      <c r="B21" s="2131"/>
      <c r="C21" s="488" t="s">
        <v>4</v>
      </c>
      <c r="D21" s="2127" t="s">
        <v>193</v>
      </c>
      <c r="E21" s="2127"/>
      <c r="F21" s="2127"/>
      <c r="G21" s="2127"/>
      <c r="H21" s="2127"/>
      <c r="I21" s="2127"/>
      <c r="J21" s="33"/>
    </row>
    <row r="22" spans="1:10" ht="18" customHeight="1">
      <c r="A22" s="36"/>
      <c r="B22" s="36"/>
      <c r="C22" s="488" t="s">
        <v>5</v>
      </c>
      <c r="D22" s="2119" t="s">
        <v>368</v>
      </c>
      <c r="E22" s="2119"/>
      <c r="F22" s="2119"/>
      <c r="G22" s="2119"/>
      <c r="H22" s="2119"/>
      <c r="I22" s="2119"/>
      <c r="J22" s="33"/>
    </row>
    <row r="23" spans="1:10" ht="18" customHeight="1">
      <c r="A23" s="36"/>
      <c r="B23" s="36"/>
      <c r="C23" s="488"/>
      <c r="D23" s="2119" t="s">
        <v>367</v>
      </c>
      <c r="E23" s="2119"/>
      <c r="F23" s="2119"/>
      <c r="G23" s="2119"/>
      <c r="H23" s="2119"/>
      <c r="I23" s="2119"/>
      <c r="J23" s="33"/>
    </row>
    <row r="24" spans="1:10" ht="18" customHeight="1">
      <c r="A24" s="36"/>
      <c r="B24" s="36"/>
      <c r="C24" s="488"/>
      <c r="D24" s="2119" t="s">
        <v>365</v>
      </c>
      <c r="E24" s="2119"/>
      <c r="F24" s="2119"/>
      <c r="G24" s="2119"/>
      <c r="H24" s="2119"/>
      <c r="I24" s="2119"/>
      <c r="J24" s="33"/>
    </row>
    <row r="25" spans="1:10" ht="18" customHeight="1">
      <c r="A25" s="36"/>
      <c r="B25" s="36"/>
      <c r="C25" s="488"/>
      <c r="D25" s="2120" t="s">
        <v>366</v>
      </c>
      <c r="E25" s="2120"/>
      <c r="F25" s="2120"/>
      <c r="G25" s="2120"/>
      <c r="H25" s="2120"/>
      <c r="I25" s="2120"/>
      <c r="J25" s="33"/>
    </row>
    <row r="26" spans="1:10" ht="18">
      <c r="A26" s="36"/>
      <c r="B26" s="36"/>
      <c r="C26" s="488"/>
      <c r="D26" s="677" t="s">
        <v>364</v>
      </c>
      <c r="E26" s="676"/>
      <c r="F26" s="676"/>
      <c r="G26" s="676"/>
      <c r="H26" s="676"/>
      <c r="I26" s="676"/>
      <c r="J26" s="33"/>
    </row>
    <row r="27" spans="1:10" ht="66.75" customHeight="1">
      <c r="A27" s="36"/>
      <c r="B27" s="36"/>
      <c r="C27" s="488" t="s">
        <v>6</v>
      </c>
      <c r="D27" s="2127" t="s">
        <v>363</v>
      </c>
      <c r="E27" s="2127"/>
      <c r="F27" s="2127"/>
      <c r="G27" s="2127"/>
      <c r="H27" s="2127"/>
      <c r="I27" s="2127"/>
      <c r="J27" s="33"/>
    </row>
    <row r="28" spans="1:10" s="32" customFormat="1" ht="93.75" customHeight="1">
      <c r="A28" s="2131" t="s">
        <v>7</v>
      </c>
      <c r="B28" s="2131"/>
      <c r="C28" s="488" t="s">
        <v>8</v>
      </c>
      <c r="D28" s="2127" t="s">
        <v>194</v>
      </c>
      <c r="E28" s="2127"/>
      <c r="F28" s="2127"/>
      <c r="G28" s="2127"/>
      <c r="H28" s="2127"/>
      <c r="I28" s="2127"/>
      <c r="J28" s="33"/>
    </row>
    <row r="29" spans="3:10" s="32" customFormat="1" ht="60" customHeight="1">
      <c r="C29" s="488" t="s">
        <v>9</v>
      </c>
      <c r="D29" s="2137" t="s">
        <v>195</v>
      </c>
      <c r="E29" s="2137"/>
      <c r="F29" s="2137"/>
      <c r="G29" s="2137"/>
      <c r="H29" s="2137"/>
      <c r="I29" s="2137"/>
      <c r="J29" s="33"/>
    </row>
    <row r="30" spans="3:10" s="32" customFormat="1" ht="59.25" customHeight="1">
      <c r="C30" s="488" t="s">
        <v>10</v>
      </c>
      <c r="D30" s="2138" t="s">
        <v>281</v>
      </c>
      <c r="E30" s="2138"/>
      <c r="F30" s="2138"/>
      <c r="G30" s="2138"/>
      <c r="H30" s="2138"/>
      <c r="I30" s="2138"/>
      <c r="J30" s="48"/>
    </row>
    <row r="31" spans="3:10" s="32" customFormat="1" ht="147.75" customHeight="1">
      <c r="C31" s="488" t="s">
        <v>11</v>
      </c>
      <c r="D31" s="2137" t="s">
        <v>276</v>
      </c>
      <c r="E31" s="2137"/>
      <c r="F31" s="2137"/>
      <c r="G31" s="2137"/>
      <c r="H31" s="2137"/>
      <c r="I31" s="2137"/>
      <c r="J31" s="48"/>
    </row>
    <row r="32" spans="3:10" s="32" customFormat="1" ht="130.5" customHeight="1">
      <c r="C32" s="488" t="s">
        <v>12</v>
      </c>
      <c r="D32" s="2137" t="s">
        <v>196</v>
      </c>
      <c r="E32" s="2137"/>
      <c r="F32" s="2137"/>
      <c r="G32" s="2137"/>
      <c r="H32" s="2137"/>
      <c r="I32" s="2137"/>
      <c r="J32" s="48"/>
    </row>
    <row r="33" spans="3:17" s="32" customFormat="1" ht="75" customHeight="1">
      <c r="C33" s="488" t="s">
        <v>197</v>
      </c>
      <c r="D33" s="2127" t="s">
        <v>280</v>
      </c>
      <c r="E33" s="2127"/>
      <c r="F33" s="2127"/>
      <c r="G33" s="2127"/>
      <c r="H33" s="2127"/>
      <c r="I33" s="2127"/>
      <c r="J33" s="48"/>
      <c r="L33" s="37"/>
      <c r="M33" s="37"/>
      <c r="N33" s="37"/>
      <c r="O33" s="37"/>
      <c r="P33" s="37"/>
      <c r="Q33" s="37"/>
    </row>
    <row r="34" spans="3:17" s="32" customFormat="1" ht="165.75" customHeight="1">
      <c r="C34" s="488" t="s">
        <v>198</v>
      </c>
      <c r="D34" s="2127" t="s">
        <v>200</v>
      </c>
      <c r="E34" s="2127"/>
      <c r="F34" s="2127"/>
      <c r="G34" s="2127"/>
      <c r="H34" s="2127"/>
      <c r="I34" s="2127"/>
      <c r="J34" s="48"/>
      <c r="L34" s="37">
        <v>4</v>
      </c>
      <c r="M34" s="37"/>
      <c r="N34" s="37"/>
      <c r="O34" s="37"/>
      <c r="P34" s="37"/>
      <c r="Q34" s="37"/>
    </row>
    <row r="35" spans="3:17" s="32" customFormat="1" ht="57.75" customHeight="1">
      <c r="C35" s="488" t="s">
        <v>199</v>
      </c>
      <c r="D35" s="2137" t="s">
        <v>201</v>
      </c>
      <c r="E35" s="2137"/>
      <c r="F35" s="2137"/>
      <c r="G35" s="2137"/>
      <c r="H35" s="2137"/>
      <c r="I35" s="2137"/>
      <c r="J35" s="48"/>
      <c r="L35" s="37"/>
      <c r="M35" s="37"/>
      <c r="N35" s="37"/>
      <c r="O35" s="37"/>
      <c r="P35" s="37"/>
      <c r="Q35" s="37"/>
    </row>
    <row r="36" spans="3:17" s="32" customFormat="1" ht="37.5" customHeight="1">
      <c r="C36" s="488" t="s">
        <v>202</v>
      </c>
      <c r="D36" s="2127" t="s">
        <v>206</v>
      </c>
      <c r="E36" s="2127"/>
      <c r="F36" s="2127"/>
      <c r="G36" s="2127"/>
      <c r="H36" s="2127"/>
      <c r="I36" s="2127"/>
      <c r="J36" s="48"/>
      <c r="L36" s="37"/>
      <c r="M36" s="37"/>
      <c r="N36" s="37"/>
      <c r="O36" s="37"/>
      <c r="P36" s="37"/>
      <c r="Q36" s="37"/>
    </row>
    <row r="37" spans="3:17" s="32" customFormat="1" ht="56.25" customHeight="1">
      <c r="C37" s="488" t="s">
        <v>203</v>
      </c>
      <c r="D37" s="2127" t="s">
        <v>204</v>
      </c>
      <c r="E37" s="2127"/>
      <c r="F37" s="2127"/>
      <c r="G37" s="2127"/>
      <c r="H37" s="2127"/>
      <c r="I37" s="2127"/>
      <c r="J37" s="48"/>
      <c r="L37" s="37"/>
      <c r="M37" s="37"/>
      <c r="N37" s="37"/>
      <c r="O37" s="37"/>
      <c r="P37" s="37"/>
      <c r="Q37" s="37"/>
    </row>
    <row r="38" spans="3:17" s="32" customFormat="1" ht="37.5" customHeight="1">
      <c r="C38" s="488" t="s">
        <v>207</v>
      </c>
      <c r="D38" s="2127" t="s">
        <v>205</v>
      </c>
      <c r="E38" s="2127"/>
      <c r="F38" s="2127"/>
      <c r="G38" s="2127"/>
      <c r="H38" s="2127"/>
      <c r="I38" s="2127"/>
      <c r="J38" s="48"/>
      <c r="L38" s="37"/>
      <c r="M38" s="37"/>
      <c r="N38" s="37"/>
      <c r="O38" s="37"/>
      <c r="P38" s="37"/>
      <c r="Q38" s="37"/>
    </row>
    <row r="39" spans="3:17" s="32" customFormat="1" ht="59.25" customHeight="1">
      <c r="C39" s="488" t="s">
        <v>208</v>
      </c>
      <c r="D39" s="2127" t="s">
        <v>209</v>
      </c>
      <c r="E39" s="2127"/>
      <c r="F39" s="2127"/>
      <c r="G39" s="2127"/>
      <c r="H39" s="2127"/>
      <c r="I39" s="2127"/>
      <c r="J39" s="48"/>
      <c r="L39" s="37"/>
      <c r="M39" s="37"/>
      <c r="N39" s="37"/>
      <c r="O39" s="37"/>
      <c r="P39" s="37"/>
      <c r="Q39" s="37"/>
    </row>
    <row r="40" spans="3:17" s="32" customFormat="1" ht="57.75" customHeight="1">
      <c r="C40" s="488" t="s">
        <v>210</v>
      </c>
      <c r="D40" s="2127" t="s">
        <v>211</v>
      </c>
      <c r="E40" s="2127"/>
      <c r="F40" s="2127"/>
      <c r="G40" s="2127"/>
      <c r="H40" s="2127"/>
      <c r="I40" s="2127"/>
      <c r="J40" s="48"/>
      <c r="L40" s="37"/>
      <c r="M40" s="37"/>
      <c r="N40" s="37"/>
      <c r="O40" s="37"/>
      <c r="P40" s="37"/>
      <c r="Q40" s="37"/>
    </row>
    <row r="41" spans="3:17" s="32" customFormat="1" ht="39" customHeight="1">
      <c r="C41" s="488" t="s">
        <v>213</v>
      </c>
      <c r="D41" s="2127" t="s">
        <v>212</v>
      </c>
      <c r="E41" s="2127"/>
      <c r="F41" s="2127"/>
      <c r="G41" s="2127"/>
      <c r="H41" s="2127"/>
      <c r="I41" s="2127"/>
      <c r="J41" s="48"/>
      <c r="L41" s="37"/>
      <c r="M41" s="37"/>
      <c r="N41" s="37"/>
      <c r="O41" s="37"/>
      <c r="P41" s="37"/>
      <c r="Q41" s="37"/>
    </row>
    <row r="42" spans="3:17" s="32" customFormat="1" ht="57.75" customHeight="1">
      <c r="C42" s="488" t="s">
        <v>214</v>
      </c>
      <c r="D42" s="2127" t="s">
        <v>215</v>
      </c>
      <c r="E42" s="2127"/>
      <c r="F42" s="2127"/>
      <c r="G42" s="2127"/>
      <c r="H42" s="2127"/>
      <c r="I42" s="2127"/>
      <c r="J42" s="48"/>
      <c r="L42" s="37"/>
      <c r="M42" s="37"/>
      <c r="N42" s="37"/>
      <c r="O42" s="37"/>
      <c r="P42" s="37"/>
      <c r="Q42" s="37"/>
    </row>
    <row r="43" spans="3:17" s="32" customFormat="1" ht="57.75" customHeight="1">
      <c r="C43" s="488" t="s">
        <v>216</v>
      </c>
      <c r="D43" s="2127" t="s">
        <v>240</v>
      </c>
      <c r="E43" s="2127"/>
      <c r="F43" s="2127"/>
      <c r="G43" s="2127"/>
      <c r="H43" s="2127"/>
      <c r="I43" s="2127"/>
      <c r="J43" s="48"/>
      <c r="L43" s="37"/>
      <c r="M43" s="37"/>
      <c r="N43" s="37"/>
      <c r="O43" s="37"/>
      <c r="P43" s="37"/>
      <c r="Q43" s="37"/>
    </row>
    <row r="44" spans="3:17" s="32" customFormat="1" ht="57.75" customHeight="1">
      <c r="C44" s="488" t="s">
        <v>217</v>
      </c>
      <c r="D44" s="2127" t="s">
        <v>292</v>
      </c>
      <c r="E44" s="2127"/>
      <c r="F44" s="2127"/>
      <c r="G44" s="2127"/>
      <c r="H44" s="2127"/>
      <c r="I44" s="2127"/>
      <c r="J44" s="48" t="s">
        <v>349</v>
      </c>
      <c r="L44" s="37"/>
      <c r="M44" s="37"/>
      <c r="N44" s="37"/>
      <c r="O44" s="37"/>
      <c r="P44" s="37"/>
      <c r="Q44" s="37"/>
    </row>
    <row r="45" spans="3:17" s="32" customFormat="1" ht="57.75" customHeight="1">
      <c r="C45" s="488" t="s">
        <v>219</v>
      </c>
      <c r="D45" s="2127" t="s">
        <v>218</v>
      </c>
      <c r="E45" s="2127"/>
      <c r="F45" s="2127"/>
      <c r="G45" s="2127"/>
      <c r="H45" s="2127"/>
      <c r="I45" s="2127"/>
      <c r="J45" s="48"/>
      <c r="L45" s="37"/>
      <c r="M45" s="37"/>
      <c r="N45" s="37"/>
      <c r="O45" s="37"/>
      <c r="P45" s="37"/>
      <c r="Q45" s="37"/>
    </row>
    <row r="46" spans="3:17" s="32" customFormat="1" ht="78" customHeight="1">
      <c r="C46" s="488" t="s">
        <v>221</v>
      </c>
      <c r="D46" s="2127" t="s">
        <v>220</v>
      </c>
      <c r="E46" s="2127"/>
      <c r="F46" s="2127"/>
      <c r="G46" s="2127"/>
      <c r="H46" s="2127"/>
      <c r="I46" s="2127"/>
      <c r="J46" s="48"/>
      <c r="L46" s="37"/>
      <c r="M46" s="37"/>
      <c r="N46" s="37"/>
      <c r="O46" s="37"/>
      <c r="P46" s="37"/>
      <c r="Q46" s="37"/>
    </row>
    <row r="47" spans="3:17" s="32" customFormat="1" ht="145.5" customHeight="1">
      <c r="C47" s="488" t="s">
        <v>222</v>
      </c>
      <c r="D47" s="2136" t="s">
        <v>294</v>
      </c>
      <c r="E47" s="2136"/>
      <c r="F47" s="2136"/>
      <c r="G47" s="2136"/>
      <c r="H47" s="2136"/>
      <c r="I47" s="2136"/>
      <c r="J47" s="48"/>
      <c r="L47" s="37"/>
      <c r="M47" s="37"/>
      <c r="N47" s="37"/>
      <c r="O47" s="37"/>
      <c r="P47" s="37"/>
      <c r="Q47" s="37"/>
    </row>
    <row r="48" spans="3:17" s="32" customFormat="1" ht="57" customHeight="1">
      <c r="C48" s="488" t="s">
        <v>223</v>
      </c>
      <c r="D48" s="2127" t="s">
        <v>279</v>
      </c>
      <c r="E48" s="2127"/>
      <c r="F48" s="2127"/>
      <c r="G48" s="2127"/>
      <c r="H48" s="2127"/>
      <c r="I48" s="2127"/>
      <c r="J48" s="48"/>
      <c r="L48" s="37"/>
      <c r="M48" s="37"/>
      <c r="N48" s="37"/>
      <c r="O48" s="37"/>
      <c r="P48" s="37"/>
      <c r="Q48" s="37"/>
    </row>
    <row r="49" spans="3:17" s="32" customFormat="1" ht="115.5" customHeight="1">
      <c r="C49" s="488" t="s">
        <v>224</v>
      </c>
      <c r="D49" s="2127" t="s">
        <v>354</v>
      </c>
      <c r="E49" s="2127"/>
      <c r="F49" s="2127"/>
      <c r="G49" s="2127"/>
      <c r="H49" s="2127"/>
      <c r="I49" s="2127"/>
      <c r="J49" s="651" t="s">
        <v>350</v>
      </c>
      <c r="L49" s="37"/>
      <c r="M49" s="37"/>
      <c r="N49" s="37"/>
      <c r="O49" s="37"/>
      <c r="P49" s="37"/>
      <c r="Q49" s="37"/>
    </row>
    <row r="50" spans="3:17" s="32" customFormat="1" ht="66" customHeight="1">
      <c r="C50" s="488" t="s">
        <v>293</v>
      </c>
      <c r="D50" s="2127" t="s">
        <v>278</v>
      </c>
      <c r="E50" s="2127"/>
      <c r="F50" s="2127"/>
      <c r="G50" s="2127"/>
      <c r="H50" s="2127"/>
      <c r="I50" s="2127"/>
      <c r="J50" s="48"/>
      <c r="L50" s="37"/>
      <c r="M50" s="37"/>
      <c r="N50" s="37"/>
      <c r="O50" s="37"/>
      <c r="P50" s="37"/>
      <c r="Q50" s="37"/>
    </row>
    <row r="51" spans="3:17" s="32" customFormat="1" ht="47.25" customHeight="1">
      <c r="C51" s="488">
        <v>24</v>
      </c>
      <c r="D51" s="2121" t="s">
        <v>369</v>
      </c>
      <c r="E51" s="2121"/>
      <c r="F51" s="2121"/>
      <c r="G51" s="2121"/>
      <c r="H51" s="2121"/>
      <c r="I51" s="2121"/>
      <c r="J51" s="48"/>
      <c r="L51" s="37"/>
      <c r="M51" s="37"/>
      <c r="N51" s="37"/>
      <c r="O51" s="37"/>
      <c r="P51" s="37"/>
      <c r="Q51" s="37"/>
    </row>
    <row r="52" spans="3:17" s="32" customFormat="1" ht="63" customHeight="1">
      <c r="C52" s="488">
        <v>25</v>
      </c>
      <c r="D52" s="2121" t="s">
        <v>820</v>
      </c>
      <c r="E52" s="2121"/>
      <c r="F52" s="2121"/>
      <c r="G52" s="2121"/>
      <c r="H52" s="2121"/>
      <c r="I52" s="2121"/>
      <c r="J52" s="48"/>
      <c r="L52" s="37"/>
      <c r="M52" s="37"/>
      <c r="N52" s="37"/>
      <c r="O52" s="37"/>
      <c r="P52" s="37"/>
      <c r="Q52" s="37"/>
    </row>
    <row r="53" spans="3:17" s="32" customFormat="1" ht="18">
      <c r="C53" s="488"/>
      <c r="D53" s="489"/>
      <c r="E53" s="489"/>
      <c r="F53" s="489"/>
      <c r="G53" s="489"/>
      <c r="H53" s="489"/>
      <c r="I53" s="489"/>
      <c r="J53" s="48"/>
      <c r="L53" s="37"/>
      <c r="M53" s="37"/>
      <c r="N53" s="37"/>
      <c r="O53" s="37"/>
      <c r="P53" s="37"/>
      <c r="Q53" s="37"/>
    </row>
    <row r="54" spans="2:17" ht="21" customHeight="1">
      <c r="B54" s="499"/>
      <c r="C54" s="2134" t="s">
        <v>13</v>
      </c>
      <c r="D54" s="2134"/>
      <c r="E54" s="2134"/>
      <c r="F54" s="2134"/>
      <c r="G54" s="2134"/>
      <c r="H54" s="2134"/>
      <c r="I54" s="2134"/>
      <c r="J54" s="36"/>
      <c r="L54" s="2135"/>
      <c r="M54" s="2135"/>
      <c r="N54" s="2135"/>
      <c r="O54" s="2135"/>
      <c r="P54" s="2135"/>
      <c r="Q54" s="2135"/>
    </row>
    <row r="55" spans="2:17" ht="21" customHeight="1">
      <c r="B55" s="499"/>
      <c r="C55" s="2134" t="s">
        <v>359</v>
      </c>
      <c r="D55" s="2134"/>
      <c r="E55" s="2134"/>
      <c r="F55" s="2134"/>
      <c r="G55" s="2134"/>
      <c r="H55" s="2134"/>
      <c r="I55" s="2134"/>
      <c r="J55" s="36"/>
      <c r="L55" s="2135"/>
      <c r="M55" s="2135"/>
      <c r="N55" s="2135"/>
      <c r="O55" s="2135"/>
      <c r="P55" s="2135"/>
      <c r="Q55" s="2135"/>
    </row>
    <row r="56" spans="2:17" ht="21" customHeight="1">
      <c r="B56" s="498"/>
      <c r="C56" s="2129" t="s">
        <v>225</v>
      </c>
      <c r="D56" s="2129"/>
      <c r="E56" s="2129"/>
      <c r="F56" s="2129"/>
      <c r="G56" s="2129"/>
      <c r="H56" s="2129"/>
      <c r="I56" s="2129"/>
      <c r="J56" s="35"/>
      <c r="L56" s="2135"/>
      <c r="M56" s="2135"/>
      <c r="N56" s="2135"/>
      <c r="O56" s="2135"/>
      <c r="P56" s="2135"/>
      <c r="Q56" s="2135"/>
    </row>
    <row r="57" spans="2:10" ht="21" customHeight="1">
      <c r="B57" s="498"/>
      <c r="C57" s="2129" t="s">
        <v>356</v>
      </c>
      <c r="D57" s="2129"/>
      <c r="E57" s="2129"/>
      <c r="F57" s="2129"/>
      <c r="G57" s="2129"/>
      <c r="H57" s="2129"/>
      <c r="I57" s="2129"/>
      <c r="J57" s="35"/>
    </row>
    <row r="58" spans="2:10" ht="37.5" customHeight="1">
      <c r="B58" s="497"/>
      <c r="C58" s="2130" t="s">
        <v>277</v>
      </c>
      <c r="D58" s="2130"/>
      <c r="E58" s="2130"/>
      <c r="F58" s="2130"/>
      <c r="G58" s="2130"/>
      <c r="H58" s="2130"/>
      <c r="I58" s="2130"/>
      <c r="J58" s="36"/>
    </row>
    <row r="59" spans="2:10" ht="15" customHeight="1">
      <c r="B59" s="497"/>
      <c r="C59" s="486"/>
      <c r="D59" s="486"/>
      <c r="E59" s="486"/>
      <c r="F59" s="486"/>
      <c r="G59" s="486"/>
      <c r="H59" s="486"/>
      <c r="I59" s="486"/>
      <c r="J59" s="36"/>
    </row>
    <row r="60" spans="1:10" ht="39.75" customHeight="1">
      <c r="A60" s="2131" t="s">
        <v>14</v>
      </c>
      <c r="B60" s="2131"/>
      <c r="C60" s="2132" t="s">
        <v>774</v>
      </c>
      <c r="D60" s="2132"/>
      <c r="E60" s="2132"/>
      <c r="F60" s="2132"/>
      <c r="G60" s="2132"/>
      <c r="H60" s="2132"/>
      <c r="I60" s="2132"/>
      <c r="J60" s="123"/>
    </row>
    <row r="61" spans="3:10" ht="15.75" customHeight="1">
      <c r="C61" s="124"/>
      <c r="D61" s="124"/>
      <c r="E61" s="124"/>
      <c r="F61" s="124"/>
      <c r="G61" s="124"/>
      <c r="H61" s="124"/>
      <c r="I61" s="124"/>
      <c r="J61" s="124"/>
    </row>
    <row r="62" spans="2:10" ht="24.75" customHeight="1">
      <c r="B62" s="35"/>
      <c r="C62" s="2133" t="s">
        <v>15</v>
      </c>
      <c r="D62" s="2133"/>
      <c r="E62" s="2133"/>
      <c r="F62" s="2133"/>
      <c r="G62" s="2133"/>
      <c r="H62" s="2133"/>
      <c r="I62" s="2133"/>
      <c r="J62" s="36"/>
    </row>
    <row r="63" spans="3:9" ht="42.75" customHeight="1">
      <c r="C63" s="2127" t="s">
        <v>775</v>
      </c>
      <c r="D63" s="2127"/>
      <c r="E63" s="2127"/>
      <c r="F63" s="2127"/>
      <c r="G63" s="2127"/>
      <c r="H63" s="2127"/>
      <c r="I63" s="2127"/>
    </row>
    <row r="64" spans="1:10" ht="24" customHeight="1">
      <c r="A64" s="37"/>
      <c r="B64" s="37"/>
      <c r="C64" s="490" t="s">
        <v>8</v>
      </c>
      <c r="D64" s="2127" t="s">
        <v>16</v>
      </c>
      <c r="E64" s="2127"/>
      <c r="F64" s="2127"/>
      <c r="G64" s="491" t="s">
        <v>17</v>
      </c>
      <c r="H64" s="492">
        <f>SUM('RINGKASAN APB DES'!G14)</f>
        <v>2057099699.98</v>
      </c>
      <c r="I64" s="492"/>
      <c r="J64" s="38"/>
    </row>
    <row r="65" spans="1:10" ht="24" customHeight="1">
      <c r="A65" s="37"/>
      <c r="B65" s="37"/>
      <c r="C65" s="490" t="s">
        <v>9</v>
      </c>
      <c r="D65" s="487" t="s">
        <v>18</v>
      </c>
      <c r="E65" s="487"/>
      <c r="F65" s="487"/>
      <c r="G65" s="491"/>
      <c r="H65" s="493"/>
      <c r="I65" s="489"/>
      <c r="J65" s="33"/>
    </row>
    <row r="66" spans="1:12" ht="39.75" customHeight="1">
      <c r="A66" s="37"/>
      <c r="B66" s="37"/>
      <c r="C66" s="490"/>
      <c r="D66" s="494" t="s">
        <v>4</v>
      </c>
      <c r="E66" s="2127" t="s">
        <v>19</v>
      </c>
      <c r="F66" s="2127"/>
      <c r="G66" s="491" t="s">
        <v>17</v>
      </c>
      <c r="H66" s="502">
        <f>'RINGKASAN APB DES'!G44</f>
        <v>668734368.8</v>
      </c>
      <c r="I66" s="502"/>
      <c r="J66" s="33"/>
      <c r="L66" s="2003">
        <v>666320908</v>
      </c>
    </row>
    <row r="67" spans="1:12" ht="24" customHeight="1">
      <c r="A67" s="37"/>
      <c r="B67" s="37"/>
      <c r="C67" s="490"/>
      <c r="D67" s="485" t="s">
        <v>5</v>
      </c>
      <c r="E67" s="500" t="s">
        <v>20</v>
      </c>
      <c r="F67" s="500"/>
      <c r="G67" s="501" t="s">
        <v>17</v>
      </c>
      <c r="H67" s="503">
        <f>SUM('RINGKASAN APB DES'!G136)</f>
        <v>1329035463</v>
      </c>
      <c r="I67" s="502"/>
      <c r="J67" s="33"/>
      <c r="L67" s="1665">
        <f>L66-H66</f>
        <v>-2413460.7999999523</v>
      </c>
    </row>
    <row r="68" spans="1:10" ht="24" customHeight="1">
      <c r="A68" s="37"/>
      <c r="B68" s="37"/>
      <c r="C68" s="490"/>
      <c r="D68" s="485" t="s">
        <v>6</v>
      </c>
      <c r="E68" s="500" t="s">
        <v>21</v>
      </c>
      <c r="F68" s="500"/>
      <c r="G68" s="501" t="s">
        <v>17</v>
      </c>
      <c r="H68" s="503">
        <f>SUM('RINGKASAN APB DES'!G224)</f>
        <v>82317000</v>
      </c>
      <c r="I68" s="502"/>
      <c r="J68" s="33"/>
    </row>
    <row r="69" spans="1:10" ht="24" customHeight="1">
      <c r="A69" s="37"/>
      <c r="B69" s="37"/>
      <c r="C69" s="490"/>
      <c r="D69" s="485" t="s">
        <v>22</v>
      </c>
      <c r="E69" s="500" t="s">
        <v>23</v>
      </c>
      <c r="F69" s="500"/>
      <c r="G69" s="501" t="s">
        <v>17</v>
      </c>
      <c r="H69" s="503">
        <f>'RINGKASAN APB DES'!G253</f>
        <v>112883400</v>
      </c>
      <c r="I69" s="502"/>
      <c r="J69" s="33"/>
    </row>
    <row r="70" spans="1:10" ht="24" customHeight="1" thickBot="1">
      <c r="A70" s="37"/>
      <c r="B70" s="37"/>
      <c r="C70" s="490"/>
      <c r="D70" s="485" t="s">
        <v>24</v>
      </c>
      <c r="E70" s="500" t="s">
        <v>25</v>
      </c>
      <c r="F70" s="500"/>
      <c r="G70" s="510" t="s">
        <v>17</v>
      </c>
      <c r="H70" s="511">
        <f>'RINGKASAN APB DES'!G276</f>
        <v>6000000</v>
      </c>
      <c r="I70" s="502"/>
      <c r="J70" s="33"/>
    </row>
    <row r="71" spans="1:10" ht="24" customHeight="1">
      <c r="A71" s="37"/>
      <c r="B71" s="37"/>
      <c r="C71" s="490"/>
      <c r="D71" s="500" t="s">
        <v>26</v>
      </c>
      <c r="E71" s="500"/>
      <c r="F71" s="500"/>
      <c r="G71" s="501" t="s">
        <v>17</v>
      </c>
      <c r="H71" s="503">
        <f>SUM(H66:H70)</f>
        <v>2198970231.8</v>
      </c>
      <c r="I71" s="503"/>
      <c r="J71" s="40"/>
    </row>
    <row r="72" spans="1:10" ht="24" customHeight="1">
      <c r="A72" s="37"/>
      <c r="B72" s="37"/>
      <c r="C72" s="490"/>
      <c r="D72" s="500" t="s">
        <v>27</v>
      </c>
      <c r="E72" s="500"/>
      <c r="F72" s="500"/>
      <c r="G72" s="501" t="s">
        <v>17</v>
      </c>
      <c r="H72" s="503">
        <f>SUM(H64-H71)</f>
        <v>-141870531.82000017</v>
      </c>
      <c r="I72" s="503"/>
      <c r="J72" s="40"/>
    </row>
    <row r="73" spans="1:10" ht="24.75" customHeight="1">
      <c r="A73" s="37"/>
      <c r="B73" s="37"/>
      <c r="C73" s="490"/>
      <c r="D73" s="495"/>
      <c r="E73" s="495"/>
      <c r="F73" s="495"/>
      <c r="G73" s="489"/>
      <c r="H73" s="496"/>
      <c r="I73" s="489"/>
      <c r="J73" s="33"/>
    </row>
    <row r="74" spans="1:10" ht="25.5" customHeight="1">
      <c r="A74" s="37"/>
      <c r="B74" s="37"/>
      <c r="C74" s="504" t="s">
        <v>10</v>
      </c>
      <c r="D74" s="500" t="s">
        <v>28</v>
      </c>
      <c r="E74" s="505"/>
      <c r="F74" s="505"/>
      <c r="G74" s="505"/>
      <c r="H74" s="506"/>
      <c r="I74" s="505"/>
      <c r="J74" s="33"/>
    </row>
    <row r="75" spans="1:10" ht="21.75" customHeight="1">
      <c r="A75" s="37"/>
      <c r="B75" s="37"/>
      <c r="C75" s="504"/>
      <c r="D75" s="507" t="s">
        <v>4</v>
      </c>
      <c r="E75" s="500" t="s">
        <v>29</v>
      </c>
      <c r="F75" s="505"/>
      <c r="G75" s="501" t="s">
        <v>17</v>
      </c>
      <c r="H75" s="503">
        <f>'RINGKASAN APB DES'!G288</f>
        <v>141870531.82</v>
      </c>
      <c r="I75" s="502"/>
      <c r="J75" s="33"/>
    </row>
    <row r="76" spans="1:10" ht="21.75" customHeight="1" thickBot="1">
      <c r="A76" s="37"/>
      <c r="B76" s="37"/>
      <c r="C76" s="504"/>
      <c r="D76" s="507" t="s">
        <v>5</v>
      </c>
      <c r="E76" s="500" t="s">
        <v>30</v>
      </c>
      <c r="F76" s="505"/>
      <c r="G76" s="510" t="s">
        <v>17</v>
      </c>
      <c r="H76" s="511">
        <f>'RINGKASAN APB DES'!G294</f>
        <v>0</v>
      </c>
      <c r="I76" s="502"/>
      <c r="J76" s="33"/>
    </row>
    <row r="77" spans="1:12" ht="21.75" customHeight="1">
      <c r="A77" s="37"/>
      <c r="B77" s="37"/>
      <c r="C77" s="504"/>
      <c r="D77" s="500" t="s">
        <v>31</v>
      </c>
      <c r="E77" s="500"/>
      <c r="F77" s="500"/>
      <c r="G77" s="505"/>
      <c r="H77" s="509">
        <f>SUM(H75-H76)</f>
        <v>141870531.82</v>
      </c>
      <c r="I77" s="491"/>
      <c r="J77" s="39"/>
      <c r="K77" s="41"/>
      <c r="L77" s="42"/>
    </row>
    <row r="78" spans="1:12" ht="21.75" customHeight="1">
      <c r="A78" s="37"/>
      <c r="B78" s="37"/>
      <c r="C78" s="504"/>
      <c r="D78" s="500"/>
      <c r="E78" s="500"/>
      <c r="F78" s="500"/>
      <c r="G78" s="505"/>
      <c r="H78" s="508"/>
      <c r="I78" s="491"/>
      <c r="J78" s="39"/>
      <c r="K78" s="41"/>
      <c r="L78" s="42"/>
    </row>
    <row r="79" spans="1:10" ht="23.25" customHeight="1">
      <c r="A79" s="123"/>
      <c r="B79" s="123"/>
      <c r="C79" s="2125" t="s">
        <v>32</v>
      </c>
      <c r="D79" s="2125"/>
      <c r="E79" s="2125"/>
      <c r="F79" s="2125"/>
      <c r="G79" s="2125"/>
      <c r="H79" s="2125"/>
      <c r="I79" s="2125"/>
      <c r="J79" s="123"/>
    </row>
    <row r="80" spans="3:12" ht="63.75" customHeight="1">
      <c r="C80" s="2127" t="s">
        <v>33</v>
      </c>
      <c r="D80" s="2127"/>
      <c r="E80" s="2127"/>
      <c r="F80" s="2127"/>
      <c r="G80" s="2127"/>
      <c r="H80" s="2127"/>
      <c r="I80" s="2127"/>
      <c r="J80" s="48"/>
      <c r="K80" s="37"/>
      <c r="L80" s="37"/>
    </row>
    <row r="81" spans="3:12" ht="22.5" customHeight="1">
      <c r="C81" s="2125" t="s">
        <v>34</v>
      </c>
      <c r="D81" s="2125"/>
      <c r="E81" s="2125"/>
      <c r="F81" s="2125"/>
      <c r="G81" s="2125"/>
      <c r="H81" s="2125"/>
      <c r="I81" s="2125"/>
      <c r="J81" s="123"/>
      <c r="K81" s="37"/>
      <c r="L81" s="37"/>
    </row>
    <row r="82" spans="3:12" ht="45" customHeight="1">
      <c r="C82" s="2127" t="s">
        <v>35</v>
      </c>
      <c r="D82" s="2127"/>
      <c r="E82" s="2127"/>
      <c r="F82" s="2127"/>
      <c r="G82" s="2127"/>
      <c r="H82" s="2127"/>
      <c r="I82" s="2127"/>
      <c r="J82" s="48"/>
      <c r="K82" s="37"/>
      <c r="L82" s="37"/>
    </row>
    <row r="83" spans="3:12" ht="23.25" customHeight="1">
      <c r="C83" s="2125" t="s">
        <v>36</v>
      </c>
      <c r="D83" s="2125"/>
      <c r="E83" s="2125"/>
      <c r="F83" s="2125"/>
      <c r="G83" s="2125"/>
      <c r="H83" s="2125"/>
      <c r="I83" s="2125"/>
      <c r="J83" s="123"/>
      <c r="K83" s="37"/>
      <c r="L83" s="37"/>
    </row>
    <row r="84" spans="3:12" ht="42" customHeight="1">
      <c r="C84" s="2127" t="s">
        <v>275</v>
      </c>
      <c r="D84" s="2127"/>
      <c r="E84" s="2127"/>
      <c r="F84" s="2127"/>
      <c r="G84" s="2127"/>
      <c r="H84" s="2127"/>
      <c r="I84" s="2127"/>
      <c r="J84" s="48"/>
      <c r="K84" s="37"/>
      <c r="L84" s="37"/>
    </row>
    <row r="85" spans="3:12" ht="21.75" customHeight="1">
      <c r="C85" s="2125" t="s">
        <v>37</v>
      </c>
      <c r="D85" s="2125"/>
      <c r="E85" s="2125"/>
      <c r="F85" s="2125"/>
      <c r="G85" s="2125"/>
      <c r="H85" s="2125"/>
      <c r="I85" s="2125"/>
      <c r="J85" s="123"/>
      <c r="K85" s="37"/>
      <c r="L85" s="37"/>
    </row>
    <row r="86" spans="3:12" ht="28.5" customHeight="1">
      <c r="C86" s="2127" t="s">
        <v>371</v>
      </c>
      <c r="D86" s="2127"/>
      <c r="E86" s="2127"/>
      <c r="F86" s="2127"/>
      <c r="G86" s="2127"/>
      <c r="H86" s="2127"/>
      <c r="I86" s="2127"/>
      <c r="J86" s="48"/>
      <c r="K86" s="37"/>
      <c r="L86" s="37"/>
    </row>
    <row r="87" spans="3:12" ht="36.75" customHeight="1">
      <c r="C87" s="2127" t="s">
        <v>370</v>
      </c>
      <c r="D87" s="2127"/>
      <c r="E87" s="2127"/>
      <c r="F87" s="2127"/>
      <c r="G87" s="2127"/>
      <c r="H87" s="2127"/>
      <c r="I87" s="2127"/>
      <c r="J87" s="48"/>
      <c r="K87" s="37"/>
      <c r="L87" s="37"/>
    </row>
    <row r="88" ht="21" customHeight="1"/>
    <row r="89" ht="3" customHeight="1" hidden="1"/>
    <row r="90" spans="2:9" ht="18">
      <c r="B90" s="487"/>
      <c r="C90" s="487"/>
      <c r="D90" s="487"/>
      <c r="E90" s="487"/>
      <c r="F90" s="2128" t="s">
        <v>373</v>
      </c>
      <c r="G90" s="2128"/>
      <c r="H90" s="2128"/>
      <c r="I90" s="2128"/>
    </row>
    <row r="91" spans="2:9" ht="21" customHeight="1">
      <c r="B91" s="487"/>
      <c r="C91" s="487"/>
      <c r="D91" s="487"/>
      <c r="E91" s="487"/>
      <c r="F91" s="2128" t="s">
        <v>372</v>
      </c>
      <c r="G91" s="2128"/>
      <c r="H91" s="2128"/>
      <c r="I91" s="2128"/>
    </row>
    <row r="92" spans="2:9" ht="18">
      <c r="B92" s="487"/>
      <c r="C92" s="487"/>
      <c r="D92" s="487"/>
      <c r="E92" s="487"/>
      <c r="F92" s="2122" t="s">
        <v>358</v>
      </c>
      <c r="G92" s="2122"/>
      <c r="H92" s="2122"/>
      <c r="I92" s="2122"/>
    </row>
    <row r="93" spans="2:9" ht="36.75" customHeight="1">
      <c r="B93" s="487"/>
      <c r="C93" s="487"/>
      <c r="D93" s="487"/>
      <c r="E93" s="487"/>
      <c r="F93" s="543"/>
      <c r="G93" s="543"/>
      <c r="H93" s="544"/>
      <c r="I93" s="543"/>
    </row>
    <row r="94" spans="2:9" ht="10.5" customHeight="1" hidden="1">
      <c r="B94" s="487"/>
      <c r="C94" s="487"/>
      <c r="D94" s="487"/>
      <c r="E94" s="487"/>
      <c r="F94" s="543"/>
      <c r="G94" s="543"/>
      <c r="H94" s="660"/>
      <c r="I94" s="543"/>
    </row>
    <row r="95" spans="2:9" ht="18">
      <c r="B95" s="487"/>
      <c r="C95" s="487"/>
      <c r="D95" s="487"/>
      <c r="E95" s="487"/>
      <c r="F95" s="2123" t="s">
        <v>374</v>
      </c>
      <c r="G95" s="2123"/>
      <c r="H95" s="2123"/>
      <c r="I95" s="2123"/>
    </row>
    <row r="96" spans="2:9" ht="22.5" customHeight="1">
      <c r="B96" s="487"/>
      <c r="C96" s="487"/>
      <c r="D96" s="487"/>
      <c r="E96" s="487"/>
      <c r="F96" s="487"/>
      <c r="G96" s="487"/>
      <c r="H96" s="487"/>
      <c r="I96" s="487"/>
    </row>
    <row r="97" spans="2:9" ht="18">
      <c r="B97" s="2124" t="s">
        <v>754</v>
      </c>
      <c r="C97" s="2124"/>
      <c r="D97" s="2124"/>
      <c r="E97" s="2124"/>
      <c r="F97" s="2124"/>
      <c r="G97" s="546"/>
      <c r="H97" s="546"/>
      <c r="I97" s="487"/>
    </row>
    <row r="98" spans="2:9" ht="18">
      <c r="B98" s="2124" t="s">
        <v>776</v>
      </c>
      <c r="C98" s="2124"/>
      <c r="D98" s="2124"/>
      <c r="E98" s="2124"/>
      <c r="F98" s="2124"/>
      <c r="G98" s="546"/>
      <c r="H98" s="546"/>
      <c r="I98" s="487"/>
    </row>
    <row r="99" spans="2:9" ht="18">
      <c r="B99" s="2126" t="s">
        <v>360</v>
      </c>
      <c r="C99" s="2126"/>
      <c r="D99" s="2126"/>
      <c r="E99" s="2126"/>
      <c r="F99" s="2126"/>
      <c r="G99" s="546"/>
      <c r="H99" s="546"/>
      <c r="I99" s="487"/>
    </row>
    <row r="100" spans="2:9" ht="36.75" customHeight="1">
      <c r="B100" s="546"/>
      <c r="C100" s="546"/>
      <c r="D100" s="546"/>
      <c r="E100" s="546"/>
      <c r="F100" s="546"/>
      <c r="G100" s="546"/>
      <c r="H100" s="546"/>
      <c r="I100" s="487"/>
    </row>
    <row r="101" spans="2:9" ht="18">
      <c r="B101" s="2126" t="s">
        <v>755</v>
      </c>
      <c r="C101" s="2126"/>
      <c r="D101" s="2126"/>
      <c r="E101" s="2126"/>
      <c r="F101" s="2126"/>
      <c r="G101" s="546"/>
      <c r="H101" s="546"/>
      <c r="I101" s="487"/>
    </row>
    <row r="102" spans="2:9" ht="18">
      <c r="B102" s="2118" t="s">
        <v>756</v>
      </c>
      <c r="C102" s="2118"/>
      <c r="D102" s="2118"/>
      <c r="E102" s="2118"/>
      <c r="F102" s="2118"/>
      <c r="G102" s="2118"/>
      <c r="H102" s="2118"/>
      <c r="I102" s="487"/>
    </row>
  </sheetData>
  <sheetProtection/>
  <mergeCells count="72">
    <mergeCell ref="A11:I11"/>
    <mergeCell ref="A12:I12"/>
    <mergeCell ref="A13:I13"/>
    <mergeCell ref="A14:I14"/>
    <mergeCell ref="A15:I15"/>
    <mergeCell ref="D27:I27"/>
    <mergeCell ref="A16:I16"/>
    <mergeCell ref="A17:I17"/>
    <mergeCell ref="A18:I18"/>
    <mergeCell ref="A19:I19"/>
    <mergeCell ref="A28:B28"/>
    <mergeCell ref="D28:I28"/>
    <mergeCell ref="A21:B21"/>
    <mergeCell ref="D21:I21"/>
    <mergeCell ref="D29:I29"/>
    <mergeCell ref="D30:I30"/>
    <mergeCell ref="D31:I31"/>
    <mergeCell ref="D32:I32"/>
    <mergeCell ref="D33:I33"/>
    <mergeCell ref="D34:I34"/>
    <mergeCell ref="D35:I35"/>
    <mergeCell ref="D36:I36"/>
    <mergeCell ref="D37:I37"/>
    <mergeCell ref="D38:I38"/>
    <mergeCell ref="D39:I39"/>
    <mergeCell ref="D40:I40"/>
    <mergeCell ref="D41:I41"/>
    <mergeCell ref="D42:I42"/>
    <mergeCell ref="D43:I43"/>
    <mergeCell ref="D44:I44"/>
    <mergeCell ref="D45:I45"/>
    <mergeCell ref="D46:I46"/>
    <mergeCell ref="D47:I47"/>
    <mergeCell ref="D48:I48"/>
    <mergeCell ref="D49:I49"/>
    <mergeCell ref="D50:I50"/>
    <mergeCell ref="C54:I54"/>
    <mergeCell ref="L54:Q56"/>
    <mergeCell ref="C55:I55"/>
    <mergeCell ref="C56:I56"/>
    <mergeCell ref="C57:I57"/>
    <mergeCell ref="C58:I58"/>
    <mergeCell ref="A60:B60"/>
    <mergeCell ref="C60:I60"/>
    <mergeCell ref="C62:I62"/>
    <mergeCell ref="C63:I63"/>
    <mergeCell ref="D64:F64"/>
    <mergeCell ref="E66:F66"/>
    <mergeCell ref="C79:I79"/>
    <mergeCell ref="C80:I80"/>
    <mergeCell ref="C81:I81"/>
    <mergeCell ref="C82:I82"/>
    <mergeCell ref="C83:I83"/>
    <mergeCell ref="B98:F98"/>
    <mergeCell ref="B99:F99"/>
    <mergeCell ref="B101:F101"/>
    <mergeCell ref="C84:I84"/>
    <mergeCell ref="C85:I85"/>
    <mergeCell ref="C86:I86"/>
    <mergeCell ref="C87:I87"/>
    <mergeCell ref="F90:I90"/>
    <mergeCell ref="F91:I91"/>
    <mergeCell ref="B102:H102"/>
    <mergeCell ref="D22:I22"/>
    <mergeCell ref="D23:I23"/>
    <mergeCell ref="D25:I25"/>
    <mergeCell ref="D24:I24"/>
    <mergeCell ref="D51:I51"/>
    <mergeCell ref="D52:I52"/>
    <mergeCell ref="F92:I92"/>
    <mergeCell ref="F95:I95"/>
    <mergeCell ref="B97:F97"/>
  </mergeCells>
  <printOptions/>
  <pageMargins left="0.3937007874015748" right="0.1968503937007874" top="0.5905511811023623" bottom="1.299212598425197" header="0.2755905511811024" footer="0.5118110236220472"/>
  <pageSetup horizontalDpi="600" verticalDpi="600" orientation="portrait" paperSize="5" r:id="rId2"/>
  <rowBreaks count="2" manualBreakCount="2">
    <brk id="53" max="8" man="1"/>
    <brk id="78" max="8" man="1"/>
  </rowBreaks>
  <drawing r:id="rId1"/>
</worksheet>
</file>

<file path=xl/worksheets/sheet2.xml><?xml version="1.0" encoding="utf-8"?>
<worksheet xmlns="http://schemas.openxmlformats.org/spreadsheetml/2006/main" xmlns:r="http://schemas.openxmlformats.org/officeDocument/2006/relationships">
  <dimension ref="A1:Q96"/>
  <sheetViews>
    <sheetView zoomScalePageLayoutView="0" workbookViewId="0" topLeftCell="A60">
      <selection activeCell="N45" sqref="M45:N45"/>
    </sheetView>
  </sheetViews>
  <sheetFormatPr defaultColWidth="9.140625" defaultRowHeight="12.75"/>
  <cols>
    <col min="1" max="1" width="4.8515625" style="33" customWidth="1"/>
    <col min="2" max="2" width="11.8515625" style="33" customWidth="1"/>
    <col min="3" max="3" width="4.140625" style="33" customWidth="1"/>
    <col min="4" max="4" width="3.421875" style="33" customWidth="1"/>
    <col min="5" max="5" width="7.421875" style="33" customWidth="1"/>
    <col min="6" max="6" width="34.28125" style="33" customWidth="1"/>
    <col min="7" max="7" width="5.00390625" style="33" customWidth="1"/>
    <col min="8" max="8" width="18.140625" style="33" customWidth="1"/>
    <col min="9" max="9" width="6.8515625" style="33" customWidth="1"/>
    <col min="10" max="10" width="17.8515625" style="34" customWidth="1"/>
    <col min="11" max="11" width="4.57421875" style="33" customWidth="1"/>
    <col min="12" max="12" width="17.8515625" style="33" customWidth="1"/>
    <col min="13" max="16384" width="9.140625" style="33" customWidth="1"/>
  </cols>
  <sheetData>
    <row r="1" spans="1:10" ht="15.75" hidden="1">
      <c r="A1" s="35"/>
      <c r="B1" s="35"/>
      <c r="C1" s="35"/>
      <c r="D1" s="35"/>
      <c r="E1" s="35"/>
      <c r="F1" s="35"/>
      <c r="G1" s="35"/>
      <c r="H1" s="35"/>
      <c r="I1" s="35"/>
      <c r="J1" s="35"/>
    </row>
    <row r="2" spans="1:10" ht="9" customHeight="1" hidden="1">
      <c r="A2" s="35"/>
      <c r="B2" s="35"/>
      <c r="C2" s="35"/>
      <c r="D2" s="35"/>
      <c r="E2" s="35"/>
      <c r="F2" s="35"/>
      <c r="G2" s="35"/>
      <c r="H2" s="35"/>
      <c r="I2" s="35"/>
      <c r="J2" s="35"/>
    </row>
    <row r="3" spans="1:10" ht="9" customHeight="1">
      <c r="A3" s="35"/>
      <c r="B3" s="35"/>
      <c r="C3" s="35"/>
      <c r="D3" s="35"/>
      <c r="E3" s="35"/>
      <c r="F3" s="35"/>
      <c r="G3" s="35"/>
      <c r="H3" s="35"/>
      <c r="I3" s="35"/>
      <c r="J3" s="35"/>
    </row>
    <row r="4" spans="1:10" ht="9" customHeight="1">
      <c r="A4" s="35"/>
      <c r="B4" s="35"/>
      <c r="C4" s="35"/>
      <c r="D4" s="35"/>
      <c r="E4" s="35"/>
      <c r="F4" s="35"/>
      <c r="G4" s="35"/>
      <c r="H4" s="35"/>
      <c r="I4" s="35"/>
      <c r="J4" s="35"/>
    </row>
    <row r="5" spans="1:10" ht="9" customHeight="1">
      <c r="A5" s="35"/>
      <c r="B5" s="35"/>
      <c r="C5" s="35"/>
      <c r="D5" s="35"/>
      <c r="E5" s="35"/>
      <c r="F5" s="35"/>
      <c r="G5" s="35"/>
      <c r="H5" s="35"/>
      <c r="I5" s="35"/>
      <c r="J5" s="35"/>
    </row>
    <row r="6" spans="1:10" ht="9" customHeight="1">
      <c r="A6" s="35"/>
      <c r="B6" s="35"/>
      <c r="C6" s="35"/>
      <c r="D6" s="35"/>
      <c r="E6" s="35"/>
      <c r="F6" s="35"/>
      <c r="G6" s="35"/>
      <c r="H6" s="35"/>
      <c r="I6" s="35"/>
      <c r="J6" s="35"/>
    </row>
    <row r="7" spans="1:10" ht="9" customHeight="1">
      <c r="A7" s="35"/>
      <c r="B7" s="35"/>
      <c r="C7" s="35"/>
      <c r="D7" s="35"/>
      <c r="E7" s="35"/>
      <c r="F7" s="35"/>
      <c r="G7" s="35"/>
      <c r="H7" s="35"/>
      <c r="I7" s="35"/>
      <c r="J7" s="35"/>
    </row>
    <row r="8" spans="1:10" ht="9" customHeight="1">
      <c r="A8" s="35"/>
      <c r="B8" s="35"/>
      <c r="C8" s="35"/>
      <c r="D8" s="35"/>
      <c r="E8" s="35"/>
      <c r="F8" s="35"/>
      <c r="G8" s="35"/>
      <c r="H8" s="35"/>
      <c r="I8" s="35"/>
      <c r="J8" s="35"/>
    </row>
    <row r="9" spans="1:10" ht="9" customHeight="1">
      <c r="A9" s="35"/>
      <c r="B9" s="35"/>
      <c r="C9" s="35"/>
      <c r="D9" s="35"/>
      <c r="E9" s="35"/>
      <c r="F9" s="35"/>
      <c r="G9" s="35"/>
      <c r="H9" s="35"/>
      <c r="I9" s="35"/>
      <c r="J9" s="35"/>
    </row>
    <row r="10" spans="1:10" ht="24.75" customHeight="1">
      <c r="A10" s="35"/>
      <c r="B10" s="35"/>
      <c r="C10" s="35"/>
      <c r="D10" s="35"/>
      <c r="E10" s="35"/>
      <c r="F10" s="35"/>
      <c r="G10" s="35"/>
      <c r="H10" s="35"/>
      <c r="I10" s="35"/>
      <c r="J10" s="35"/>
    </row>
    <row r="11" spans="1:10" ht="20.25" customHeight="1">
      <c r="A11" s="2134" t="s">
        <v>356</v>
      </c>
      <c r="B11" s="2134"/>
      <c r="C11" s="2134"/>
      <c r="D11" s="2134"/>
      <c r="E11" s="2134"/>
      <c r="F11" s="2134"/>
      <c r="G11" s="2134"/>
      <c r="H11" s="2134"/>
      <c r="I11" s="2134"/>
      <c r="J11" s="36"/>
    </row>
    <row r="12" spans="1:9" ht="20.25" customHeight="1">
      <c r="A12" s="2134" t="s">
        <v>192</v>
      </c>
      <c r="B12" s="2134"/>
      <c r="C12" s="2134"/>
      <c r="D12" s="2134"/>
      <c r="E12" s="2134"/>
      <c r="F12" s="2134"/>
      <c r="G12" s="2134"/>
      <c r="H12" s="2134"/>
      <c r="I12" s="2134"/>
    </row>
    <row r="13" spans="1:10" ht="29.25" customHeight="1">
      <c r="A13" s="2134" t="s">
        <v>357</v>
      </c>
      <c r="B13" s="2134"/>
      <c r="C13" s="2134"/>
      <c r="D13" s="2134"/>
      <c r="E13" s="2134"/>
      <c r="F13" s="2134"/>
      <c r="G13" s="2134"/>
      <c r="H13" s="2134"/>
      <c r="I13" s="2134"/>
      <c r="J13" s="36"/>
    </row>
    <row r="14" spans="1:10" ht="18.75" customHeight="1">
      <c r="A14" s="2134" t="s">
        <v>826</v>
      </c>
      <c r="B14" s="2134"/>
      <c r="C14" s="2134"/>
      <c r="D14" s="2134"/>
      <c r="E14" s="2134"/>
      <c r="F14" s="2134"/>
      <c r="G14" s="2134"/>
      <c r="H14" s="2134"/>
      <c r="I14" s="2134"/>
      <c r="J14" s="36"/>
    </row>
    <row r="15" spans="1:10" ht="30.75" customHeight="1">
      <c r="A15" s="2134" t="s">
        <v>0</v>
      </c>
      <c r="B15" s="2134"/>
      <c r="C15" s="2134"/>
      <c r="D15" s="2134"/>
      <c r="E15" s="2134"/>
      <c r="F15" s="2134"/>
      <c r="G15" s="2134"/>
      <c r="H15" s="2134"/>
      <c r="I15" s="2134"/>
      <c r="J15" s="36"/>
    </row>
    <row r="16" spans="1:10" ht="22.5" customHeight="1">
      <c r="A16" s="2134" t="s">
        <v>1</v>
      </c>
      <c r="B16" s="2134"/>
      <c r="C16" s="2134"/>
      <c r="D16" s="2134"/>
      <c r="E16" s="2134"/>
      <c r="F16" s="2134"/>
      <c r="G16" s="2134"/>
      <c r="H16" s="2134"/>
      <c r="I16" s="2134"/>
      <c r="J16" s="36"/>
    </row>
    <row r="17" spans="1:9" ht="22.5" customHeight="1">
      <c r="A17" s="2134" t="s">
        <v>362</v>
      </c>
      <c r="B17" s="2134"/>
      <c r="C17" s="2134"/>
      <c r="D17" s="2134"/>
      <c r="E17" s="2134"/>
      <c r="F17" s="2134"/>
      <c r="G17" s="2134"/>
      <c r="H17" s="2134"/>
      <c r="I17" s="2134"/>
    </row>
    <row r="18" spans="1:10" ht="29.25" customHeight="1">
      <c r="A18" s="2139" t="s">
        <v>2</v>
      </c>
      <c r="B18" s="2139"/>
      <c r="C18" s="2139"/>
      <c r="D18" s="2139"/>
      <c r="E18" s="2139"/>
      <c r="F18" s="2139"/>
      <c r="G18" s="2139"/>
      <c r="H18" s="2139"/>
      <c r="I18" s="2139"/>
      <c r="J18" s="36"/>
    </row>
    <row r="19" spans="1:10" ht="26.25" customHeight="1">
      <c r="A19" s="2139" t="s">
        <v>358</v>
      </c>
      <c r="B19" s="2139"/>
      <c r="C19" s="2139"/>
      <c r="D19" s="2139"/>
      <c r="E19" s="2139"/>
      <c r="F19" s="2139"/>
      <c r="G19" s="2139"/>
      <c r="H19" s="2139"/>
      <c r="I19" s="2139"/>
      <c r="J19" s="36"/>
    </row>
    <row r="20" ht="15" customHeight="1"/>
    <row r="21" spans="1:10" ht="75" customHeight="1">
      <c r="A21" s="2131" t="s">
        <v>3</v>
      </c>
      <c r="B21" s="2131"/>
      <c r="C21" s="488" t="s">
        <v>4</v>
      </c>
      <c r="D21" s="2127" t="s">
        <v>193</v>
      </c>
      <c r="E21" s="2127"/>
      <c r="F21" s="2127"/>
      <c r="G21" s="2127"/>
      <c r="H21" s="2127"/>
      <c r="I21" s="2127"/>
      <c r="J21" s="33"/>
    </row>
    <row r="22" spans="1:10" ht="57.75" customHeight="1">
      <c r="A22" s="36"/>
      <c r="B22" s="36"/>
      <c r="C22" s="488" t="s">
        <v>5</v>
      </c>
      <c r="D22" s="2127" t="s">
        <v>822</v>
      </c>
      <c r="E22" s="2127"/>
      <c r="F22" s="2127"/>
      <c r="G22" s="2127"/>
      <c r="H22" s="2127"/>
      <c r="I22" s="2127"/>
      <c r="J22" s="33"/>
    </row>
    <row r="23" spans="1:10" ht="95.25" customHeight="1">
      <c r="A23" s="36"/>
      <c r="B23" s="36"/>
      <c r="C23" s="488" t="s">
        <v>6</v>
      </c>
      <c r="D23" s="2127" t="s">
        <v>823</v>
      </c>
      <c r="E23" s="2127"/>
      <c r="F23" s="2127"/>
      <c r="G23" s="2127"/>
      <c r="H23" s="2127"/>
      <c r="I23" s="2127"/>
      <c r="J23" s="33"/>
    </row>
    <row r="24" spans="1:10" s="32" customFormat="1" ht="93.75" customHeight="1">
      <c r="A24" s="2131" t="s">
        <v>7</v>
      </c>
      <c r="B24" s="2131"/>
      <c r="C24" s="488" t="s">
        <v>8</v>
      </c>
      <c r="D24" s="2127" t="s">
        <v>194</v>
      </c>
      <c r="E24" s="2127"/>
      <c r="F24" s="2127"/>
      <c r="G24" s="2127"/>
      <c r="H24" s="2127"/>
      <c r="I24" s="2127"/>
      <c r="J24" s="33"/>
    </row>
    <row r="25" spans="3:10" s="32" customFormat="1" ht="60" customHeight="1">
      <c r="C25" s="488" t="s">
        <v>9</v>
      </c>
      <c r="D25" s="2137" t="s">
        <v>195</v>
      </c>
      <c r="E25" s="2137"/>
      <c r="F25" s="2137"/>
      <c r="G25" s="2137"/>
      <c r="H25" s="2137"/>
      <c r="I25" s="2137"/>
      <c r="J25" s="33"/>
    </row>
    <row r="26" spans="3:10" s="32" customFormat="1" ht="59.25" customHeight="1">
      <c r="C26" s="488" t="s">
        <v>10</v>
      </c>
      <c r="D26" s="2138" t="s">
        <v>281</v>
      </c>
      <c r="E26" s="2138"/>
      <c r="F26" s="2138"/>
      <c r="G26" s="2138"/>
      <c r="H26" s="2138"/>
      <c r="I26" s="2138"/>
      <c r="J26" s="48"/>
    </row>
    <row r="27" spans="3:10" s="32" customFormat="1" ht="147.75" customHeight="1">
      <c r="C27" s="488" t="s">
        <v>11</v>
      </c>
      <c r="D27" s="2137" t="s">
        <v>276</v>
      </c>
      <c r="E27" s="2137"/>
      <c r="F27" s="2137"/>
      <c r="G27" s="2137"/>
      <c r="H27" s="2137"/>
      <c r="I27" s="2137"/>
      <c r="J27" s="48"/>
    </row>
    <row r="28" spans="3:10" s="32" customFormat="1" ht="130.5" customHeight="1">
      <c r="C28" s="488" t="s">
        <v>12</v>
      </c>
      <c r="D28" s="2137" t="s">
        <v>196</v>
      </c>
      <c r="E28" s="2137"/>
      <c r="F28" s="2137"/>
      <c r="G28" s="2137"/>
      <c r="H28" s="2137"/>
      <c r="I28" s="2137"/>
      <c r="J28" s="48"/>
    </row>
    <row r="29" spans="3:17" s="32" customFormat="1" ht="75" customHeight="1">
      <c r="C29" s="488" t="s">
        <v>197</v>
      </c>
      <c r="D29" s="2127" t="s">
        <v>280</v>
      </c>
      <c r="E29" s="2127"/>
      <c r="F29" s="2127"/>
      <c r="G29" s="2127"/>
      <c r="H29" s="2127"/>
      <c r="I29" s="2127"/>
      <c r="J29" s="48"/>
      <c r="L29" s="37"/>
      <c r="M29" s="37"/>
      <c r="N29" s="37"/>
      <c r="O29" s="37"/>
      <c r="P29" s="37"/>
      <c r="Q29" s="37"/>
    </row>
    <row r="30" spans="3:17" s="32" customFormat="1" ht="165.75" customHeight="1">
      <c r="C30" s="488" t="s">
        <v>198</v>
      </c>
      <c r="D30" s="2127" t="s">
        <v>200</v>
      </c>
      <c r="E30" s="2127"/>
      <c r="F30" s="2127"/>
      <c r="G30" s="2127"/>
      <c r="H30" s="2127"/>
      <c r="I30" s="2127"/>
      <c r="J30" s="48"/>
      <c r="L30" s="37">
        <v>4</v>
      </c>
      <c r="M30" s="37"/>
      <c r="N30" s="37"/>
      <c r="O30" s="37"/>
      <c r="P30" s="37"/>
      <c r="Q30" s="37"/>
    </row>
    <row r="31" spans="3:17" s="32" customFormat="1" ht="57.75" customHeight="1">
      <c r="C31" s="488" t="s">
        <v>199</v>
      </c>
      <c r="D31" s="2137" t="s">
        <v>201</v>
      </c>
      <c r="E31" s="2137"/>
      <c r="F31" s="2137"/>
      <c r="G31" s="2137"/>
      <c r="H31" s="2137"/>
      <c r="I31" s="2137"/>
      <c r="J31" s="48"/>
      <c r="L31" s="37"/>
      <c r="M31" s="37"/>
      <c r="N31" s="37"/>
      <c r="O31" s="37"/>
      <c r="P31" s="37"/>
      <c r="Q31" s="37"/>
    </row>
    <row r="32" spans="3:17" s="32" customFormat="1" ht="37.5" customHeight="1">
      <c r="C32" s="488" t="s">
        <v>202</v>
      </c>
      <c r="D32" s="2127" t="s">
        <v>206</v>
      </c>
      <c r="E32" s="2127"/>
      <c r="F32" s="2127"/>
      <c r="G32" s="2127"/>
      <c r="H32" s="2127"/>
      <c r="I32" s="2127"/>
      <c r="J32" s="48"/>
      <c r="L32" s="37"/>
      <c r="M32" s="37"/>
      <c r="N32" s="37"/>
      <c r="O32" s="37"/>
      <c r="P32" s="37"/>
      <c r="Q32" s="37"/>
    </row>
    <row r="33" spans="3:17" s="32" customFormat="1" ht="56.25" customHeight="1">
      <c r="C33" s="488" t="s">
        <v>203</v>
      </c>
      <c r="D33" s="2127" t="s">
        <v>204</v>
      </c>
      <c r="E33" s="2127"/>
      <c r="F33" s="2127"/>
      <c r="G33" s="2127"/>
      <c r="H33" s="2127"/>
      <c r="I33" s="2127"/>
      <c r="J33" s="48"/>
      <c r="L33" s="37"/>
      <c r="M33" s="37"/>
      <c r="N33" s="37"/>
      <c r="O33" s="37"/>
      <c r="P33" s="37"/>
      <c r="Q33" s="37"/>
    </row>
    <row r="34" spans="3:17" s="32" customFormat="1" ht="37.5" customHeight="1">
      <c r="C34" s="488" t="s">
        <v>207</v>
      </c>
      <c r="D34" s="2127" t="s">
        <v>205</v>
      </c>
      <c r="E34" s="2127"/>
      <c r="F34" s="2127"/>
      <c r="G34" s="2127"/>
      <c r="H34" s="2127"/>
      <c r="I34" s="2127"/>
      <c r="J34" s="48"/>
      <c r="L34" s="37"/>
      <c r="M34" s="37"/>
      <c r="N34" s="37"/>
      <c r="O34" s="37"/>
      <c r="P34" s="37"/>
      <c r="Q34" s="37"/>
    </row>
    <row r="35" spans="3:17" s="32" customFormat="1" ht="59.25" customHeight="1">
      <c r="C35" s="488" t="s">
        <v>208</v>
      </c>
      <c r="D35" s="2127" t="s">
        <v>209</v>
      </c>
      <c r="E35" s="2127"/>
      <c r="F35" s="2127"/>
      <c r="G35" s="2127"/>
      <c r="H35" s="2127"/>
      <c r="I35" s="2127"/>
      <c r="J35" s="48"/>
      <c r="L35" s="37"/>
      <c r="M35" s="37"/>
      <c r="N35" s="37"/>
      <c r="O35" s="37"/>
      <c r="P35" s="37"/>
      <c r="Q35" s="37"/>
    </row>
    <row r="36" spans="3:17" s="32" customFormat="1" ht="57.75" customHeight="1">
      <c r="C36" s="488" t="s">
        <v>210</v>
      </c>
      <c r="D36" s="2127" t="s">
        <v>211</v>
      </c>
      <c r="E36" s="2127"/>
      <c r="F36" s="2127"/>
      <c r="G36" s="2127"/>
      <c r="H36" s="2127"/>
      <c r="I36" s="2127"/>
      <c r="J36" s="48"/>
      <c r="L36" s="37"/>
      <c r="M36" s="37"/>
      <c r="N36" s="37"/>
      <c r="O36" s="37"/>
      <c r="P36" s="37"/>
      <c r="Q36" s="37"/>
    </row>
    <row r="37" spans="3:17" s="32" customFormat="1" ht="39" customHeight="1">
      <c r="C37" s="488" t="s">
        <v>213</v>
      </c>
      <c r="D37" s="2127" t="s">
        <v>212</v>
      </c>
      <c r="E37" s="2127"/>
      <c r="F37" s="2127"/>
      <c r="G37" s="2127"/>
      <c r="H37" s="2127"/>
      <c r="I37" s="2127"/>
      <c r="J37" s="48"/>
      <c r="L37" s="37"/>
      <c r="M37" s="37"/>
      <c r="N37" s="37"/>
      <c r="O37" s="37"/>
      <c r="P37" s="37"/>
      <c r="Q37" s="37"/>
    </row>
    <row r="38" spans="3:17" s="32" customFormat="1" ht="57.75" customHeight="1">
      <c r="C38" s="488" t="s">
        <v>214</v>
      </c>
      <c r="D38" s="2127" t="s">
        <v>215</v>
      </c>
      <c r="E38" s="2127"/>
      <c r="F38" s="2127"/>
      <c r="G38" s="2127"/>
      <c r="H38" s="2127"/>
      <c r="I38" s="2127"/>
      <c r="J38" s="48"/>
      <c r="L38" s="37"/>
      <c r="M38" s="37"/>
      <c r="N38" s="37"/>
      <c r="O38" s="37"/>
      <c r="P38" s="37"/>
      <c r="Q38" s="37"/>
    </row>
    <row r="39" spans="3:17" s="32" customFormat="1" ht="57.75" customHeight="1">
      <c r="C39" s="488" t="s">
        <v>216</v>
      </c>
      <c r="D39" s="2127" t="s">
        <v>240</v>
      </c>
      <c r="E39" s="2127"/>
      <c r="F39" s="2127"/>
      <c r="G39" s="2127"/>
      <c r="H39" s="2127"/>
      <c r="I39" s="2127"/>
      <c r="J39" s="48"/>
      <c r="L39" s="37"/>
      <c r="M39" s="37"/>
      <c r="N39" s="37"/>
      <c r="O39" s="37"/>
      <c r="P39" s="37"/>
      <c r="Q39" s="37"/>
    </row>
    <row r="40" spans="3:17" s="32" customFormat="1" ht="57.75" customHeight="1">
      <c r="C40" s="488" t="s">
        <v>217</v>
      </c>
      <c r="D40" s="2127" t="s">
        <v>292</v>
      </c>
      <c r="E40" s="2127"/>
      <c r="F40" s="2127"/>
      <c r="G40" s="2127"/>
      <c r="H40" s="2127"/>
      <c r="I40" s="2127"/>
      <c r="J40" s="48" t="s">
        <v>349</v>
      </c>
      <c r="L40" s="37"/>
      <c r="M40" s="37"/>
      <c r="N40" s="37"/>
      <c r="O40" s="37"/>
      <c r="P40" s="37"/>
      <c r="Q40" s="37"/>
    </row>
    <row r="41" spans="3:17" s="32" customFormat="1" ht="57.75" customHeight="1">
      <c r="C41" s="488" t="s">
        <v>219</v>
      </c>
      <c r="D41" s="2127" t="s">
        <v>218</v>
      </c>
      <c r="E41" s="2127"/>
      <c r="F41" s="2127"/>
      <c r="G41" s="2127"/>
      <c r="H41" s="2127"/>
      <c r="I41" s="2127"/>
      <c r="J41" s="48"/>
      <c r="L41" s="37"/>
      <c r="M41" s="37"/>
      <c r="N41" s="37"/>
      <c r="O41" s="37"/>
      <c r="P41" s="37"/>
      <c r="Q41" s="37"/>
    </row>
    <row r="42" spans="3:17" s="32" customFormat="1" ht="78" customHeight="1">
      <c r="C42" s="488" t="s">
        <v>221</v>
      </c>
      <c r="D42" s="2127" t="s">
        <v>840</v>
      </c>
      <c r="E42" s="2127"/>
      <c r="F42" s="2127"/>
      <c r="G42" s="2127"/>
      <c r="H42" s="2127"/>
      <c r="I42" s="2127"/>
      <c r="J42" s="48"/>
      <c r="L42" s="37"/>
      <c r="M42" s="37"/>
      <c r="N42" s="37"/>
      <c r="O42" s="37"/>
      <c r="P42" s="37"/>
      <c r="Q42" s="37"/>
    </row>
    <row r="43" spans="3:17" s="32" customFormat="1" ht="57" customHeight="1">
      <c r="C43" s="488">
        <v>20</v>
      </c>
      <c r="D43" s="2127" t="s">
        <v>279</v>
      </c>
      <c r="E43" s="2127"/>
      <c r="F43" s="2127"/>
      <c r="G43" s="2127"/>
      <c r="H43" s="2127"/>
      <c r="I43" s="2127"/>
      <c r="J43" s="48"/>
      <c r="L43" s="37"/>
      <c r="M43" s="37"/>
      <c r="N43" s="37"/>
      <c r="O43" s="37"/>
      <c r="P43" s="37"/>
      <c r="Q43" s="37"/>
    </row>
    <row r="44" spans="3:17" s="32" customFormat="1" ht="114.75" customHeight="1">
      <c r="C44" s="488">
        <v>21</v>
      </c>
      <c r="D44" s="2127" t="s">
        <v>354</v>
      </c>
      <c r="E44" s="2127"/>
      <c r="F44" s="2127"/>
      <c r="G44" s="2127"/>
      <c r="H44" s="2127"/>
      <c r="I44" s="2127"/>
      <c r="J44" s="651" t="s">
        <v>350</v>
      </c>
      <c r="L44" s="37"/>
      <c r="M44" s="37"/>
      <c r="N44" s="37"/>
      <c r="O44" s="37"/>
      <c r="P44" s="37"/>
      <c r="Q44" s="37"/>
    </row>
    <row r="45" spans="3:17" s="32" customFormat="1" ht="61.5" customHeight="1">
      <c r="C45" s="488">
        <v>22</v>
      </c>
      <c r="D45" s="2127" t="s">
        <v>841</v>
      </c>
      <c r="E45" s="2127"/>
      <c r="F45" s="2127"/>
      <c r="G45" s="2127"/>
      <c r="H45" s="2127"/>
      <c r="I45" s="2127"/>
      <c r="J45" s="48"/>
      <c r="L45" s="37"/>
      <c r="M45" s="37"/>
      <c r="N45" s="37"/>
      <c r="O45" s="37"/>
      <c r="P45" s="37"/>
      <c r="Q45" s="37"/>
    </row>
    <row r="46" spans="3:17" s="32" customFormat="1" ht="39" customHeight="1">
      <c r="C46" s="488">
        <v>23</v>
      </c>
      <c r="D46" s="2140" t="s">
        <v>821</v>
      </c>
      <c r="E46" s="2140"/>
      <c r="F46" s="2140"/>
      <c r="G46" s="2140"/>
      <c r="H46" s="2140"/>
      <c r="I46" s="2140"/>
      <c r="J46" s="48"/>
      <c r="L46" s="37"/>
      <c r="M46" s="37"/>
      <c r="N46" s="37"/>
      <c r="O46" s="37"/>
      <c r="P46" s="37"/>
      <c r="Q46" s="37"/>
    </row>
    <row r="47" spans="3:17" s="32" customFormat="1" ht="66" customHeight="1">
      <c r="C47" s="488">
        <v>24</v>
      </c>
      <c r="D47" s="2121" t="s">
        <v>829</v>
      </c>
      <c r="E47" s="2121"/>
      <c r="F47" s="2121"/>
      <c r="G47" s="2121"/>
      <c r="H47" s="2121"/>
      <c r="I47" s="2121"/>
      <c r="J47" s="48"/>
      <c r="L47" s="37"/>
      <c r="M47" s="37"/>
      <c r="N47" s="37"/>
      <c r="O47" s="37"/>
      <c r="P47" s="37"/>
      <c r="Q47" s="37"/>
    </row>
    <row r="48" spans="2:17" ht="21" customHeight="1">
      <c r="B48" s="499"/>
      <c r="C48" s="2134" t="s">
        <v>13</v>
      </c>
      <c r="D48" s="2134"/>
      <c r="E48" s="2134"/>
      <c r="F48" s="2134"/>
      <c r="G48" s="2134"/>
      <c r="H48" s="2134"/>
      <c r="I48" s="2134"/>
      <c r="J48" s="36"/>
      <c r="L48" s="2135" t="s">
        <v>121</v>
      </c>
      <c r="M48" s="2135"/>
      <c r="N48" s="2135"/>
      <c r="O48" s="2135"/>
      <c r="P48" s="2135"/>
      <c r="Q48" s="2135"/>
    </row>
    <row r="49" spans="2:17" ht="21" customHeight="1">
      <c r="B49" s="499"/>
      <c r="C49" s="2134" t="s">
        <v>359</v>
      </c>
      <c r="D49" s="2134"/>
      <c r="E49" s="2134"/>
      <c r="F49" s="2134"/>
      <c r="G49" s="2134"/>
      <c r="H49" s="2134"/>
      <c r="I49" s="2134"/>
      <c r="J49" s="36"/>
      <c r="L49" s="2135"/>
      <c r="M49" s="2135"/>
      <c r="N49" s="2135"/>
      <c r="O49" s="2135"/>
      <c r="P49" s="2135"/>
      <c r="Q49" s="2135"/>
    </row>
    <row r="50" spans="2:17" ht="21" customHeight="1">
      <c r="B50" s="498"/>
      <c r="C50" s="2129" t="s">
        <v>225</v>
      </c>
      <c r="D50" s="2129"/>
      <c r="E50" s="2129"/>
      <c r="F50" s="2129"/>
      <c r="G50" s="2129"/>
      <c r="H50" s="2129"/>
      <c r="I50" s="2129"/>
      <c r="J50" s="35"/>
      <c r="L50" s="2135"/>
      <c r="M50" s="2135"/>
      <c r="N50" s="2135"/>
      <c r="O50" s="2135"/>
      <c r="P50" s="2135"/>
      <c r="Q50" s="2135"/>
    </row>
    <row r="51" spans="2:10" ht="21" customHeight="1">
      <c r="B51" s="498"/>
      <c r="C51" s="2129" t="s">
        <v>356</v>
      </c>
      <c r="D51" s="2129"/>
      <c r="E51" s="2129"/>
      <c r="F51" s="2129"/>
      <c r="G51" s="2129"/>
      <c r="H51" s="2129"/>
      <c r="I51" s="2129"/>
      <c r="J51" s="35"/>
    </row>
    <row r="52" spans="2:10" ht="37.5" customHeight="1">
      <c r="B52" s="497"/>
      <c r="C52" s="2130" t="s">
        <v>277</v>
      </c>
      <c r="D52" s="2130"/>
      <c r="E52" s="2130"/>
      <c r="F52" s="2130"/>
      <c r="G52" s="2130"/>
      <c r="H52" s="2130"/>
      <c r="I52" s="2130"/>
      <c r="J52" s="36"/>
    </row>
    <row r="53" spans="2:10" ht="15" customHeight="1">
      <c r="B53" s="497"/>
      <c r="C53" s="486"/>
      <c r="D53" s="486"/>
      <c r="E53" s="486"/>
      <c r="F53" s="486"/>
      <c r="G53" s="486"/>
      <c r="H53" s="486"/>
      <c r="I53" s="486"/>
      <c r="J53" s="36"/>
    </row>
    <row r="54" spans="1:10" ht="39.75" customHeight="1">
      <c r="A54" s="2131" t="s">
        <v>14</v>
      </c>
      <c r="B54" s="2131"/>
      <c r="C54" s="2132" t="s">
        <v>774</v>
      </c>
      <c r="D54" s="2132"/>
      <c r="E54" s="2132"/>
      <c r="F54" s="2132"/>
      <c r="G54" s="2132"/>
      <c r="H54" s="2132"/>
      <c r="I54" s="2132"/>
      <c r="J54" s="123"/>
    </row>
    <row r="55" spans="3:10" ht="15.75" customHeight="1">
      <c r="C55" s="124"/>
      <c r="D55" s="124"/>
      <c r="E55" s="124"/>
      <c r="F55" s="124"/>
      <c r="G55" s="124"/>
      <c r="H55" s="124"/>
      <c r="I55" s="124"/>
      <c r="J55" s="124"/>
    </row>
    <row r="56" spans="2:10" ht="24.75" customHeight="1">
      <c r="B56" s="35"/>
      <c r="C56" s="2133" t="s">
        <v>15</v>
      </c>
      <c r="D56" s="2133"/>
      <c r="E56" s="2133"/>
      <c r="F56" s="2133"/>
      <c r="G56" s="2133"/>
      <c r="H56" s="2133"/>
      <c r="I56" s="2133"/>
      <c r="J56" s="36"/>
    </row>
    <row r="57" spans="3:9" ht="42.75" customHeight="1">
      <c r="C57" s="2127" t="s">
        <v>775</v>
      </c>
      <c r="D57" s="2127"/>
      <c r="E57" s="2127"/>
      <c r="F57" s="2127"/>
      <c r="G57" s="2127"/>
      <c r="H57" s="2127"/>
      <c r="I57" s="2127"/>
    </row>
    <row r="58" spans="1:10" ht="24" customHeight="1">
      <c r="A58" s="37"/>
      <c r="B58" s="37"/>
      <c r="C58" s="490" t="s">
        <v>8</v>
      </c>
      <c r="D58" s="2127" t="s">
        <v>16</v>
      </c>
      <c r="E58" s="2127"/>
      <c r="F58" s="2127"/>
      <c r="G58" s="491" t="s">
        <v>17</v>
      </c>
      <c r="H58" s="492">
        <f>'RINGKASAN APB DES'!G14</f>
        <v>2057099699.98</v>
      </c>
      <c r="I58" s="492"/>
      <c r="J58" s="38"/>
    </row>
    <row r="59" spans="1:10" ht="24" customHeight="1">
      <c r="A59" s="37"/>
      <c r="B59" s="37"/>
      <c r="C59" s="490" t="s">
        <v>9</v>
      </c>
      <c r="D59" s="487" t="s">
        <v>18</v>
      </c>
      <c r="E59" s="487"/>
      <c r="F59" s="487"/>
      <c r="G59" s="491"/>
      <c r="H59" s="493"/>
      <c r="I59" s="489"/>
      <c r="J59" s="33"/>
    </row>
    <row r="60" spans="1:10" ht="39.75" customHeight="1">
      <c r="A60" s="37"/>
      <c r="B60" s="37"/>
      <c r="C60" s="490"/>
      <c r="D60" s="494" t="s">
        <v>4</v>
      </c>
      <c r="E60" s="2127" t="s">
        <v>19</v>
      </c>
      <c r="F60" s="2127"/>
      <c r="G60" s="491" t="s">
        <v>17</v>
      </c>
      <c r="H60" s="502">
        <f>'RINGKASAN APB DES'!G44</f>
        <v>668734368.8</v>
      </c>
      <c r="I60" s="502"/>
      <c r="J60" s="33"/>
    </row>
    <row r="61" spans="1:10" ht="24" customHeight="1">
      <c r="A61" s="37"/>
      <c r="B61" s="37"/>
      <c r="C61" s="490"/>
      <c r="D61" s="485" t="s">
        <v>5</v>
      </c>
      <c r="E61" s="500" t="s">
        <v>20</v>
      </c>
      <c r="F61" s="500"/>
      <c r="G61" s="501" t="s">
        <v>17</v>
      </c>
      <c r="H61" s="503">
        <f>'RINGKASAN APB DES'!G136</f>
        <v>1329035463</v>
      </c>
      <c r="I61" s="502"/>
      <c r="J61" s="33"/>
    </row>
    <row r="62" spans="1:10" ht="24" customHeight="1">
      <c r="A62" s="37"/>
      <c r="B62" s="37"/>
      <c r="C62" s="490"/>
      <c r="D62" s="485" t="s">
        <v>6</v>
      </c>
      <c r="E62" s="500" t="s">
        <v>21</v>
      </c>
      <c r="F62" s="500"/>
      <c r="G62" s="501" t="s">
        <v>17</v>
      </c>
      <c r="H62" s="503">
        <f>'RINGKASAN APB DES'!G224</f>
        <v>82317000</v>
      </c>
      <c r="I62" s="502"/>
      <c r="J62" s="33"/>
    </row>
    <row r="63" spans="1:10" ht="24" customHeight="1">
      <c r="A63" s="37"/>
      <c r="B63" s="37"/>
      <c r="C63" s="490"/>
      <c r="D63" s="485" t="s">
        <v>22</v>
      </c>
      <c r="E63" s="500" t="s">
        <v>23</v>
      </c>
      <c r="F63" s="500"/>
      <c r="G63" s="501" t="s">
        <v>17</v>
      </c>
      <c r="H63" s="503">
        <f>'RINGKASAN APB DES'!G253</f>
        <v>112883400</v>
      </c>
      <c r="I63" s="502"/>
      <c r="J63" s="33"/>
    </row>
    <row r="64" spans="1:10" ht="24" customHeight="1" thickBot="1">
      <c r="A64" s="37"/>
      <c r="B64" s="37"/>
      <c r="C64" s="490"/>
      <c r="D64" s="485" t="s">
        <v>24</v>
      </c>
      <c r="E64" s="500" t="s">
        <v>25</v>
      </c>
      <c r="F64" s="500"/>
      <c r="G64" s="510" t="s">
        <v>17</v>
      </c>
      <c r="H64" s="511">
        <f>'RINGKASAN APB DES'!G276</f>
        <v>6000000</v>
      </c>
      <c r="I64" s="502"/>
      <c r="J64" s="33"/>
    </row>
    <row r="65" spans="1:10" ht="24" customHeight="1">
      <c r="A65" s="37"/>
      <c r="B65" s="37"/>
      <c r="C65" s="490"/>
      <c r="D65" s="500" t="s">
        <v>26</v>
      </c>
      <c r="E65" s="500"/>
      <c r="F65" s="500"/>
      <c r="G65" s="501" t="s">
        <v>17</v>
      </c>
      <c r="H65" s="503">
        <f>SUM(H60:H64)</f>
        <v>2198970231.8</v>
      </c>
      <c r="I65" s="503"/>
      <c r="J65" s="40"/>
    </row>
    <row r="66" spans="1:10" ht="24" customHeight="1">
      <c r="A66" s="37"/>
      <c r="B66" s="37"/>
      <c r="C66" s="490"/>
      <c r="D66" s="500" t="s">
        <v>27</v>
      </c>
      <c r="E66" s="500"/>
      <c r="F66" s="500"/>
      <c r="G66" s="501" t="s">
        <v>17</v>
      </c>
      <c r="H66" s="503">
        <f>SUM(H58-H65)</f>
        <v>-141870531.82000017</v>
      </c>
      <c r="I66" s="503"/>
      <c r="J66" s="40"/>
    </row>
    <row r="67" spans="1:10" ht="24.75" customHeight="1">
      <c r="A67" s="37"/>
      <c r="B67" s="37"/>
      <c r="C67" s="490"/>
      <c r="D67" s="495"/>
      <c r="E67" s="495"/>
      <c r="F67" s="495"/>
      <c r="G67" s="489"/>
      <c r="H67" s="496"/>
      <c r="I67" s="489"/>
      <c r="J67" s="33"/>
    </row>
    <row r="68" spans="1:10" ht="25.5" customHeight="1">
      <c r="A68" s="37"/>
      <c r="B68" s="37"/>
      <c r="C68" s="504" t="s">
        <v>10</v>
      </c>
      <c r="D68" s="500" t="s">
        <v>28</v>
      </c>
      <c r="E68" s="505"/>
      <c r="F68" s="505"/>
      <c r="G68" s="505"/>
      <c r="H68" s="506"/>
      <c r="I68" s="505"/>
      <c r="J68" s="33"/>
    </row>
    <row r="69" spans="1:10" ht="21.75" customHeight="1">
      <c r="A69" s="37"/>
      <c r="B69" s="37"/>
      <c r="C69" s="504"/>
      <c r="D69" s="507" t="s">
        <v>4</v>
      </c>
      <c r="E69" s="500" t="s">
        <v>29</v>
      </c>
      <c r="F69" s="505"/>
      <c r="G69" s="501" t="s">
        <v>17</v>
      </c>
      <c r="H69" s="503">
        <f>'RINGKASAN APB DES'!G288</f>
        <v>141870531.82</v>
      </c>
      <c r="I69" s="502"/>
      <c r="J69" s="33"/>
    </row>
    <row r="70" spans="1:10" ht="21.75" customHeight="1" thickBot="1">
      <c r="A70" s="37"/>
      <c r="B70" s="37"/>
      <c r="C70" s="504"/>
      <c r="D70" s="507" t="s">
        <v>5</v>
      </c>
      <c r="E70" s="500" t="s">
        <v>30</v>
      </c>
      <c r="F70" s="505"/>
      <c r="G70" s="510" t="s">
        <v>17</v>
      </c>
      <c r="H70" s="511">
        <f>'RINGKASAN APB DES'!G294</f>
        <v>0</v>
      </c>
      <c r="I70" s="502"/>
      <c r="J70" s="33"/>
    </row>
    <row r="71" spans="1:12" ht="21.75" customHeight="1">
      <c r="A71" s="37"/>
      <c r="B71" s="37"/>
      <c r="C71" s="504"/>
      <c r="D71" s="500" t="s">
        <v>31</v>
      </c>
      <c r="E71" s="500"/>
      <c r="F71" s="500"/>
      <c r="G71" s="505"/>
      <c r="H71" s="509">
        <f>SUM(H69-H70)</f>
        <v>141870531.82</v>
      </c>
      <c r="I71" s="491"/>
      <c r="J71" s="39"/>
      <c r="K71" s="41"/>
      <c r="L71" s="42"/>
    </row>
    <row r="72" spans="1:12" ht="21.75" customHeight="1">
      <c r="A72" s="37"/>
      <c r="B72" s="37"/>
      <c r="C72" s="504"/>
      <c r="D72" s="500"/>
      <c r="E72" s="500"/>
      <c r="F72" s="500"/>
      <c r="G72" s="505"/>
      <c r="H72" s="508"/>
      <c r="I72" s="491"/>
      <c r="J72" s="39"/>
      <c r="K72" s="41"/>
      <c r="L72" s="42"/>
    </row>
    <row r="73" spans="1:10" ht="23.25" customHeight="1">
      <c r="A73" s="123"/>
      <c r="B73" s="123"/>
      <c r="C73" s="2125" t="s">
        <v>32</v>
      </c>
      <c r="D73" s="2125"/>
      <c r="E73" s="2125"/>
      <c r="F73" s="2125"/>
      <c r="G73" s="2125"/>
      <c r="H73" s="2125"/>
      <c r="I73" s="2125"/>
      <c r="J73" s="123"/>
    </row>
    <row r="74" spans="3:12" ht="63.75" customHeight="1">
      <c r="C74" s="2127" t="s">
        <v>33</v>
      </c>
      <c r="D74" s="2127"/>
      <c r="E74" s="2127"/>
      <c r="F74" s="2127"/>
      <c r="G74" s="2127"/>
      <c r="H74" s="2127"/>
      <c r="I74" s="2127"/>
      <c r="J74" s="48"/>
      <c r="K74" s="37"/>
      <c r="L74" s="37"/>
    </row>
    <row r="75" spans="3:12" ht="22.5" customHeight="1">
      <c r="C75" s="2125" t="s">
        <v>34</v>
      </c>
      <c r="D75" s="2125"/>
      <c r="E75" s="2125"/>
      <c r="F75" s="2125"/>
      <c r="G75" s="2125"/>
      <c r="H75" s="2125"/>
      <c r="I75" s="2125"/>
      <c r="J75" s="123"/>
      <c r="K75" s="37"/>
      <c r="L75" s="37"/>
    </row>
    <row r="76" spans="3:12" ht="45" customHeight="1">
      <c r="C76" s="2127" t="s">
        <v>35</v>
      </c>
      <c r="D76" s="2127"/>
      <c r="E76" s="2127"/>
      <c r="F76" s="2127"/>
      <c r="G76" s="2127"/>
      <c r="H76" s="2127"/>
      <c r="I76" s="2127"/>
      <c r="J76" s="48"/>
      <c r="K76" s="37"/>
      <c r="L76" s="37"/>
    </row>
    <row r="77" spans="3:12" ht="23.25" customHeight="1">
      <c r="C77" s="2125" t="s">
        <v>36</v>
      </c>
      <c r="D77" s="2125"/>
      <c r="E77" s="2125"/>
      <c r="F77" s="2125"/>
      <c r="G77" s="2125"/>
      <c r="H77" s="2125"/>
      <c r="I77" s="2125"/>
      <c r="J77" s="123"/>
      <c r="K77" s="37"/>
      <c r="L77" s="37"/>
    </row>
    <row r="78" spans="3:12" ht="42" customHeight="1">
      <c r="C78" s="2127" t="s">
        <v>275</v>
      </c>
      <c r="D78" s="2127"/>
      <c r="E78" s="2127"/>
      <c r="F78" s="2127"/>
      <c r="G78" s="2127"/>
      <c r="H78" s="2127"/>
      <c r="I78" s="2127"/>
      <c r="J78" s="48"/>
      <c r="K78" s="37"/>
      <c r="L78" s="37"/>
    </row>
    <row r="79" spans="3:12" ht="21.75" customHeight="1">
      <c r="C79" s="2125" t="s">
        <v>37</v>
      </c>
      <c r="D79" s="2125"/>
      <c r="E79" s="2125"/>
      <c r="F79" s="2125"/>
      <c r="G79" s="2125"/>
      <c r="H79" s="2125"/>
      <c r="I79" s="2125"/>
      <c r="J79" s="123"/>
      <c r="K79" s="37"/>
      <c r="L79" s="37"/>
    </row>
    <row r="80" spans="3:12" ht="28.5" customHeight="1">
      <c r="C80" s="2127" t="s">
        <v>824</v>
      </c>
      <c r="D80" s="2127"/>
      <c r="E80" s="2127"/>
      <c r="F80" s="2127"/>
      <c r="G80" s="2127"/>
      <c r="H80" s="2127"/>
      <c r="I80" s="2127"/>
      <c r="J80" s="48"/>
      <c r="K80" s="37"/>
      <c r="L80" s="37"/>
    </row>
    <row r="81" spans="3:12" ht="36.75" customHeight="1">
      <c r="C81" s="2127" t="s">
        <v>370</v>
      </c>
      <c r="D81" s="2127"/>
      <c r="E81" s="2127"/>
      <c r="F81" s="2127"/>
      <c r="G81" s="2127"/>
      <c r="H81" s="2127"/>
      <c r="I81" s="2127"/>
      <c r="J81" s="48"/>
      <c r="K81" s="37"/>
      <c r="L81" s="37"/>
    </row>
    <row r="82" ht="21" customHeight="1"/>
    <row r="83" ht="3" customHeight="1" hidden="1"/>
    <row r="84" spans="2:9" ht="18">
      <c r="B84" s="487"/>
      <c r="C84" s="487"/>
      <c r="D84" s="487"/>
      <c r="E84" s="487"/>
      <c r="F84" s="2128" t="s">
        <v>373</v>
      </c>
      <c r="G84" s="2128"/>
      <c r="H84" s="2128"/>
      <c r="I84" s="2128"/>
    </row>
    <row r="85" spans="2:9" ht="21" customHeight="1">
      <c r="B85" s="487"/>
      <c r="C85" s="487"/>
      <c r="D85" s="487"/>
      <c r="E85" s="487"/>
      <c r="F85" s="2128" t="s">
        <v>827</v>
      </c>
      <c r="G85" s="2128"/>
      <c r="H85" s="2128"/>
      <c r="I85" s="2128"/>
    </row>
    <row r="86" spans="2:9" ht="18">
      <c r="B86" s="487"/>
      <c r="C86" s="487"/>
      <c r="D86" s="487"/>
      <c r="E86" s="487"/>
      <c r="F86" s="2122" t="s">
        <v>358</v>
      </c>
      <c r="G86" s="2122"/>
      <c r="H86" s="2122"/>
      <c r="I86" s="2122"/>
    </row>
    <row r="87" spans="2:9" ht="36.75" customHeight="1">
      <c r="B87" s="487"/>
      <c r="C87" s="487"/>
      <c r="D87" s="487"/>
      <c r="E87" s="487"/>
      <c r="F87" s="543"/>
      <c r="G87" s="543"/>
      <c r="H87" s="544"/>
      <c r="I87" s="543"/>
    </row>
    <row r="88" spans="2:9" ht="10.5" customHeight="1" hidden="1">
      <c r="B88" s="487"/>
      <c r="C88" s="487"/>
      <c r="D88" s="487"/>
      <c r="E88" s="487"/>
      <c r="F88" s="543"/>
      <c r="G88" s="543"/>
      <c r="H88" s="545"/>
      <c r="I88" s="543"/>
    </row>
    <row r="89" spans="2:9" ht="18">
      <c r="B89" s="487"/>
      <c r="C89" s="487"/>
      <c r="D89" s="487"/>
      <c r="E89" s="487"/>
      <c r="F89" s="2123" t="s">
        <v>374</v>
      </c>
      <c r="G89" s="2123"/>
      <c r="H89" s="2123"/>
      <c r="I89" s="2123"/>
    </row>
    <row r="90" spans="2:9" ht="22.5" customHeight="1">
      <c r="B90" s="487"/>
      <c r="C90" s="487"/>
      <c r="D90" s="487"/>
      <c r="E90" s="487"/>
      <c r="F90" s="487"/>
      <c r="G90" s="487"/>
      <c r="H90" s="487"/>
      <c r="I90" s="487"/>
    </row>
    <row r="91" spans="2:9" ht="18">
      <c r="B91" s="2124" t="s">
        <v>754</v>
      </c>
      <c r="C91" s="2124"/>
      <c r="D91" s="2124"/>
      <c r="E91" s="2124"/>
      <c r="F91" s="2124"/>
      <c r="G91" s="546"/>
      <c r="H91" s="546"/>
      <c r="I91" s="487"/>
    </row>
    <row r="92" spans="2:9" ht="18">
      <c r="B92" s="2124" t="s">
        <v>828</v>
      </c>
      <c r="C92" s="2124"/>
      <c r="D92" s="2124"/>
      <c r="E92" s="2124"/>
      <c r="F92" s="2124"/>
      <c r="G92" s="546"/>
      <c r="H92" s="546"/>
      <c r="I92" s="487"/>
    </row>
    <row r="93" spans="2:9" ht="18">
      <c r="B93" s="2126" t="s">
        <v>360</v>
      </c>
      <c r="C93" s="2126"/>
      <c r="D93" s="2126"/>
      <c r="E93" s="2126"/>
      <c r="F93" s="2126"/>
      <c r="G93" s="546"/>
      <c r="H93" s="546"/>
      <c r="I93" s="487"/>
    </row>
    <row r="94" spans="2:9" ht="36.75" customHeight="1">
      <c r="B94" s="546"/>
      <c r="C94" s="546"/>
      <c r="D94" s="546"/>
      <c r="E94" s="546"/>
      <c r="F94" s="546"/>
      <c r="G94" s="546"/>
      <c r="H94" s="546"/>
      <c r="I94" s="487"/>
    </row>
    <row r="95" spans="2:9" ht="18">
      <c r="B95" s="2126" t="s">
        <v>755</v>
      </c>
      <c r="C95" s="2126"/>
      <c r="D95" s="2126"/>
      <c r="E95" s="2126"/>
      <c r="F95" s="2126"/>
      <c r="G95" s="546"/>
      <c r="H95" s="546"/>
      <c r="I95" s="487"/>
    </row>
    <row r="96" spans="2:9" ht="18">
      <c r="B96" s="2118" t="s">
        <v>825</v>
      </c>
      <c r="C96" s="2118"/>
      <c r="D96" s="2118"/>
      <c r="E96" s="2118"/>
      <c r="F96" s="2118"/>
      <c r="G96" s="2118"/>
      <c r="H96" s="2118"/>
      <c r="I96" s="487"/>
    </row>
  </sheetData>
  <sheetProtection/>
  <mergeCells count="68">
    <mergeCell ref="B91:F91"/>
    <mergeCell ref="A11:I11"/>
    <mergeCell ref="B96:H96"/>
    <mergeCell ref="D40:I40"/>
    <mergeCell ref="C52:I52"/>
    <mergeCell ref="C51:I51"/>
    <mergeCell ref="C50:I50"/>
    <mergeCell ref="E60:F60"/>
    <mergeCell ref="B95:F95"/>
    <mergeCell ref="B93:F93"/>
    <mergeCell ref="B92:F92"/>
    <mergeCell ref="A21:B21"/>
    <mergeCell ref="A24:B24"/>
    <mergeCell ref="A54:B54"/>
    <mergeCell ref="C48:I48"/>
    <mergeCell ref="C49:I49"/>
    <mergeCell ref="D21:I21"/>
    <mergeCell ref="D22:I22"/>
    <mergeCell ref="D24:I24"/>
    <mergeCell ref="D25:I25"/>
    <mergeCell ref="D33:I33"/>
    <mergeCell ref="D30:I30"/>
    <mergeCell ref="D29:I29"/>
    <mergeCell ref="D26:I26"/>
    <mergeCell ref="C73:I73"/>
    <mergeCell ref="D27:I27"/>
    <mergeCell ref="D28:I28"/>
    <mergeCell ref="D31:I31"/>
    <mergeCell ref="D58:F58"/>
    <mergeCell ref="D34:I34"/>
    <mergeCell ref="C56:I56"/>
    <mergeCell ref="D35:I35"/>
    <mergeCell ref="D36:I36"/>
    <mergeCell ref="D37:I37"/>
    <mergeCell ref="D38:I38"/>
    <mergeCell ref="D39:I39"/>
    <mergeCell ref="D47:I47"/>
    <mergeCell ref="D46:I46"/>
    <mergeCell ref="F85:I85"/>
    <mergeCell ref="C77:I77"/>
    <mergeCell ref="C76:I76"/>
    <mergeCell ref="D41:I41"/>
    <mergeCell ref="D42:I42"/>
    <mergeCell ref="D43:I43"/>
    <mergeCell ref="D44:I44"/>
    <mergeCell ref="D45:I45"/>
    <mergeCell ref="C54:I54"/>
    <mergeCell ref="C57:I57"/>
    <mergeCell ref="L48:Q50"/>
    <mergeCell ref="F89:I89"/>
    <mergeCell ref="C79:I79"/>
    <mergeCell ref="F86:I86"/>
    <mergeCell ref="C78:I78"/>
    <mergeCell ref="C80:I80"/>
    <mergeCell ref="C75:I75"/>
    <mergeCell ref="C74:I74"/>
    <mergeCell ref="C81:I81"/>
    <mergeCell ref="F84:I84"/>
    <mergeCell ref="D32:I32"/>
    <mergeCell ref="A18:I18"/>
    <mergeCell ref="A19:I19"/>
    <mergeCell ref="A12:I12"/>
    <mergeCell ref="A13:I13"/>
    <mergeCell ref="A14:I14"/>
    <mergeCell ref="A15:I15"/>
    <mergeCell ref="A16:I16"/>
    <mergeCell ref="A17:I17"/>
    <mergeCell ref="D23:I23"/>
  </mergeCells>
  <printOptions/>
  <pageMargins left="0.3937007874015748" right="0.5905511811023623" top="0.5905511811023623" bottom="1.299212598425197" header="0.2755905511811024" footer="0.5118110236220472"/>
  <pageSetup horizontalDpi="600" verticalDpi="600" orientation="portrait" paperSize="5" r:id="rId2"/>
  <rowBreaks count="2" manualBreakCount="2">
    <brk id="47" max="8" man="1"/>
    <brk id="72" max="8" man="1"/>
  </rowBreaks>
  <drawing r:id="rId1"/>
</worksheet>
</file>

<file path=xl/worksheets/sheet3.xml><?xml version="1.0" encoding="utf-8"?>
<worksheet xmlns="http://schemas.openxmlformats.org/spreadsheetml/2006/main" xmlns:r="http://schemas.openxmlformats.org/officeDocument/2006/relationships">
  <dimension ref="A1:CX304"/>
  <sheetViews>
    <sheetView showOutlineSymbols="0" view="pageBreakPreview" zoomScale="98" zoomScaleNormal="55" zoomScaleSheetLayoutView="98" workbookViewId="0" topLeftCell="A193">
      <selection activeCell="G205" sqref="G205"/>
    </sheetView>
  </sheetViews>
  <sheetFormatPr defaultColWidth="6.8515625" defaultRowHeight="12.75" customHeight="1"/>
  <cols>
    <col min="1" max="2" width="4.00390625" style="1760" customWidth="1"/>
    <col min="3" max="3" width="4.28125" style="1760" customWidth="1"/>
    <col min="4" max="4" width="4.00390625" style="1760" customWidth="1"/>
    <col min="5" max="5" width="5.28125" style="1976" customWidth="1"/>
    <col min="6" max="6" width="59.421875" style="590" customWidth="1"/>
    <col min="7" max="7" width="24.28125" style="590" customWidth="1"/>
    <col min="8" max="8" width="17.140625" style="590" customWidth="1"/>
    <col min="9" max="9" width="26.140625" style="590" customWidth="1"/>
    <col min="10" max="11" width="19.140625" style="75" customWidth="1"/>
    <col min="12" max="12" width="24.421875" style="76" customWidth="1"/>
    <col min="13" max="14" width="6.140625" style="76" customWidth="1"/>
    <col min="15" max="15" width="21.7109375" style="75" customWidth="1"/>
    <col min="16" max="16" width="23.57421875" style="75" customWidth="1"/>
    <col min="17" max="17" width="18.421875" style="75" customWidth="1"/>
    <col min="18" max="18" width="19.8515625" style="75" customWidth="1"/>
    <col min="19" max="19" width="10.00390625" style="77" customWidth="1"/>
    <col min="20" max="20" width="21.00390625" style="77" customWidth="1"/>
    <col min="21" max="21" width="22.00390625" style="75" customWidth="1"/>
    <col min="22" max="23" width="17.28125" style="75" customWidth="1"/>
    <col min="24" max="24" width="15.28125" style="75" customWidth="1"/>
    <col min="25" max="25" width="19.28125" style="75" customWidth="1"/>
    <col min="26" max="26" width="24.7109375" style="75" customWidth="1"/>
    <col min="27" max="27" width="18.8515625" style="75" customWidth="1"/>
    <col min="28" max="28" width="20.140625" style="75" customWidth="1"/>
    <col min="29" max="29" width="22.7109375" style="75" customWidth="1"/>
    <col min="30" max="30" width="20.57421875" style="75" customWidth="1"/>
    <col min="31" max="31" width="20.140625" style="75" customWidth="1"/>
    <col min="32" max="32" width="22.00390625" style="75" customWidth="1"/>
    <col min="33" max="33" width="22.28125" style="75" customWidth="1"/>
    <col min="34" max="34" width="21.421875" style="75" customWidth="1"/>
    <col min="35" max="36" width="22.421875" style="75" customWidth="1"/>
    <col min="37" max="101" width="22.8515625" style="75" customWidth="1"/>
    <col min="102" max="102" width="25.140625" style="75" customWidth="1"/>
    <col min="103" max="16384" width="6.8515625" style="75" customWidth="1"/>
  </cols>
  <sheetData>
    <row r="1" spans="1:102" ht="18.75" customHeight="1">
      <c r="A1" s="2158"/>
      <c r="B1" s="2158"/>
      <c r="C1" s="2158"/>
      <c r="D1" s="2158"/>
      <c r="E1" s="1975"/>
      <c r="F1" s="627"/>
      <c r="G1" s="589"/>
      <c r="H1" s="588"/>
      <c r="I1" s="588"/>
      <c r="J1" s="576"/>
      <c r="K1" s="576"/>
      <c r="L1" s="577"/>
      <c r="M1" s="577"/>
      <c r="N1" s="577"/>
      <c r="O1" s="578"/>
      <c r="P1" s="578"/>
      <c r="Q1" s="578"/>
      <c r="R1" s="578"/>
      <c r="U1" s="579"/>
      <c r="V1" s="579"/>
      <c r="W1" s="579"/>
      <c r="X1" s="579"/>
      <c r="Y1" s="579"/>
      <c r="Z1" s="579"/>
      <c r="AA1" s="579"/>
      <c r="AB1" s="579"/>
      <c r="AC1" s="579"/>
      <c r="AD1" s="579"/>
      <c r="AE1" s="579"/>
      <c r="AF1" s="579"/>
      <c r="AG1" s="579"/>
      <c r="AH1" s="579"/>
      <c r="AI1" s="580"/>
      <c r="AJ1" s="580"/>
      <c r="AK1" s="581"/>
      <c r="AL1" s="579"/>
      <c r="AM1" s="579"/>
      <c r="AN1" s="579"/>
      <c r="AO1" s="579"/>
      <c r="AP1" s="579"/>
      <c r="AQ1" s="580"/>
      <c r="AR1" s="581"/>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77"/>
      <c r="CR1" s="77"/>
      <c r="CS1" s="77"/>
      <c r="CT1" s="77"/>
      <c r="CU1" s="77"/>
      <c r="CV1" s="77"/>
      <c r="CW1" s="77"/>
      <c r="CX1" s="582"/>
    </row>
    <row r="2" spans="8:102" ht="16.5" customHeight="1">
      <c r="H2" s="1761"/>
      <c r="I2" s="640"/>
      <c r="L2" s="577"/>
      <c r="M2" s="577"/>
      <c r="N2" s="577"/>
      <c r="O2" s="577"/>
      <c r="P2" s="395"/>
      <c r="Q2" s="395"/>
      <c r="R2" s="395"/>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582"/>
    </row>
    <row r="3" spans="8:18" ht="16.5" customHeight="1">
      <c r="H3" s="1761"/>
      <c r="I3" s="640"/>
      <c r="J3" s="583"/>
      <c r="K3" s="583"/>
      <c r="L3" s="577"/>
      <c r="M3" s="577"/>
      <c r="N3" s="577"/>
      <c r="O3" s="245"/>
      <c r="P3" s="583"/>
      <c r="Q3" s="583"/>
      <c r="R3" s="583"/>
    </row>
    <row r="4" spans="6:18" ht="16.5" customHeight="1">
      <c r="F4" s="2159"/>
      <c r="G4" s="2159"/>
      <c r="H4" s="2159"/>
      <c r="I4" s="640"/>
      <c r="J4" s="583"/>
      <c r="K4" s="583"/>
      <c r="L4" s="577"/>
      <c r="M4" s="577"/>
      <c r="N4" s="577"/>
      <c r="O4" s="245"/>
      <c r="P4" s="583"/>
      <c r="Q4" s="583"/>
      <c r="R4" s="583"/>
    </row>
    <row r="5" spans="1:18" ht="16.5" customHeight="1">
      <c r="A5" s="591"/>
      <c r="B5" s="591"/>
      <c r="C5" s="591"/>
      <c r="D5" s="591"/>
      <c r="E5" s="1977"/>
      <c r="F5" s="592"/>
      <c r="G5" s="592"/>
      <c r="H5" s="602"/>
      <c r="I5" s="602"/>
      <c r="J5" s="245"/>
      <c r="K5" s="245"/>
      <c r="L5" s="577"/>
      <c r="M5" s="577"/>
      <c r="N5" s="577"/>
      <c r="O5" s="577"/>
      <c r="P5" s="577"/>
      <c r="Q5" s="577"/>
      <c r="R5" s="395"/>
    </row>
    <row r="6" spans="1:18" ht="19.5" customHeight="1">
      <c r="A6" s="591"/>
      <c r="B6" s="591"/>
      <c r="C6" s="591"/>
      <c r="D6" s="591"/>
      <c r="E6" s="1977"/>
      <c r="F6" s="592"/>
      <c r="G6" s="592"/>
      <c r="H6" s="593"/>
      <c r="I6" s="593"/>
      <c r="J6" s="245"/>
      <c r="K6" s="245"/>
      <c r="L6" s="577"/>
      <c r="M6" s="577"/>
      <c r="N6" s="577"/>
      <c r="O6" s="577"/>
      <c r="P6" s="577"/>
      <c r="Q6" s="577"/>
      <c r="R6" s="395"/>
    </row>
    <row r="7" spans="1:18" ht="18.75" customHeight="1">
      <c r="A7" s="2160" t="s">
        <v>39</v>
      </c>
      <c r="B7" s="2160"/>
      <c r="C7" s="2160"/>
      <c r="D7" s="2160"/>
      <c r="E7" s="2160"/>
      <c r="F7" s="2160"/>
      <c r="G7" s="2160"/>
      <c r="H7" s="2160"/>
      <c r="I7" s="641"/>
      <c r="J7" s="245"/>
      <c r="K7" s="245"/>
      <c r="L7" s="577"/>
      <c r="M7" s="577"/>
      <c r="N7" s="577"/>
      <c r="O7" s="577"/>
      <c r="P7" s="577"/>
      <c r="Q7" s="577"/>
      <c r="R7" s="395"/>
    </row>
    <row r="8" spans="1:18" ht="18.75" customHeight="1">
      <c r="A8" s="2160" t="s">
        <v>1</v>
      </c>
      <c r="B8" s="2160"/>
      <c r="C8" s="2160"/>
      <c r="D8" s="2160"/>
      <c r="E8" s="2160"/>
      <c r="F8" s="2160"/>
      <c r="G8" s="2160"/>
      <c r="H8" s="2160"/>
      <c r="I8" s="641"/>
      <c r="J8" s="245"/>
      <c r="K8" s="245"/>
      <c r="L8" s="577"/>
      <c r="M8" s="577"/>
      <c r="N8" s="577"/>
      <c r="O8" s="577"/>
      <c r="P8" s="577"/>
      <c r="Q8" s="577"/>
      <c r="R8" s="395"/>
    </row>
    <row r="9" spans="1:18" ht="18.75" customHeight="1">
      <c r="A9" s="2160" t="s">
        <v>683</v>
      </c>
      <c r="B9" s="2160"/>
      <c r="C9" s="2160"/>
      <c r="D9" s="2160"/>
      <c r="E9" s="2160"/>
      <c r="F9" s="2160"/>
      <c r="G9" s="2160"/>
      <c r="H9" s="2160"/>
      <c r="I9" s="641"/>
      <c r="J9" s="245"/>
      <c r="K9" s="245"/>
      <c r="L9" s="577"/>
      <c r="M9" s="577"/>
      <c r="N9" s="577"/>
      <c r="O9" s="577"/>
      <c r="P9" s="577"/>
      <c r="Q9" s="577"/>
      <c r="R9" s="395"/>
    </row>
    <row r="10" spans="1:18" ht="18.75" customHeight="1">
      <c r="A10" s="2161"/>
      <c r="B10" s="2160"/>
      <c r="C10" s="2160"/>
      <c r="D10" s="2160"/>
      <c r="E10" s="2160"/>
      <c r="F10" s="2160"/>
      <c r="G10" s="2160"/>
      <c r="H10" s="2160"/>
      <c r="I10" s="641"/>
      <c r="J10" s="245"/>
      <c r="K10" s="245"/>
      <c r="L10" s="577"/>
      <c r="M10" s="577"/>
      <c r="N10" s="577"/>
      <c r="O10" s="577"/>
      <c r="P10" s="577"/>
      <c r="Q10" s="577"/>
      <c r="R10" s="395"/>
    </row>
    <row r="11" spans="1:18" ht="19.5" customHeight="1">
      <c r="A11" s="591"/>
      <c r="B11" s="591"/>
      <c r="C11" s="591"/>
      <c r="D11" s="591"/>
      <c r="E11" s="1977"/>
      <c r="F11" s="592"/>
      <c r="G11" s="592"/>
      <c r="H11" s="593"/>
      <c r="I11" s="593"/>
      <c r="J11" s="245"/>
      <c r="K11" s="245"/>
      <c r="L11" s="577"/>
      <c r="M11" s="577"/>
      <c r="N11" s="577"/>
      <c r="O11" s="577"/>
      <c r="P11" s="577"/>
      <c r="Q11" s="577"/>
      <c r="R11" s="395"/>
    </row>
    <row r="12" spans="1:16" ht="45" customHeight="1">
      <c r="A12" s="2142" t="s">
        <v>40</v>
      </c>
      <c r="B12" s="2143"/>
      <c r="C12" s="2143"/>
      <c r="D12" s="2144"/>
      <c r="E12" s="1978"/>
      <c r="F12" s="657" t="s">
        <v>41</v>
      </c>
      <c r="G12" s="657" t="s">
        <v>769</v>
      </c>
      <c r="H12" s="658" t="s">
        <v>307</v>
      </c>
      <c r="I12" s="605"/>
      <c r="J12" s="134"/>
      <c r="K12" s="134"/>
      <c r="L12" s="135"/>
      <c r="M12" s="135"/>
      <c r="N12" s="135"/>
      <c r="O12" s="136"/>
      <c r="P12" s="137"/>
    </row>
    <row r="13" spans="1:16" ht="21.75" customHeight="1">
      <c r="A13" s="2146" t="s">
        <v>43</v>
      </c>
      <c r="B13" s="2147"/>
      <c r="C13" s="2147"/>
      <c r="D13" s="2148"/>
      <c r="E13" s="1979"/>
      <c r="F13" s="594" t="s">
        <v>44</v>
      </c>
      <c r="G13" s="594">
        <v>3</v>
      </c>
      <c r="H13" s="594">
        <v>4</v>
      </c>
      <c r="I13" s="605"/>
      <c r="J13" s="138"/>
      <c r="K13" s="138"/>
      <c r="L13" s="135"/>
      <c r="M13" s="135"/>
      <c r="N13" s="135"/>
      <c r="O13" s="139"/>
      <c r="P13" s="137"/>
    </row>
    <row r="14" spans="1:20" s="375" customFormat="1" ht="36" customHeight="1">
      <c r="A14" s="629">
        <v>1</v>
      </c>
      <c r="B14" s="629"/>
      <c r="C14" s="629"/>
      <c r="D14" s="629"/>
      <c r="E14" s="1980"/>
      <c r="F14" s="630" t="s">
        <v>45</v>
      </c>
      <c r="G14" s="632">
        <f>G15+G21+G36</f>
        <v>2057099699.98</v>
      </c>
      <c r="H14" s="569"/>
      <c r="I14" s="606"/>
      <c r="J14" s="140"/>
      <c r="K14" s="140"/>
      <c r="L14" s="141"/>
      <c r="M14" s="141"/>
      <c r="N14" s="141"/>
      <c r="O14" s="142"/>
      <c r="P14" s="143"/>
      <c r="S14" s="584"/>
      <c r="T14" s="584"/>
    </row>
    <row r="15" spans="1:20" s="375" customFormat="1" ht="24.75" customHeight="1">
      <c r="A15" s="623">
        <v>1</v>
      </c>
      <c r="B15" s="623">
        <v>1</v>
      </c>
      <c r="C15" s="623"/>
      <c r="D15" s="623"/>
      <c r="E15" s="1981"/>
      <c r="F15" s="624" t="s">
        <v>46</v>
      </c>
      <c r="G15" s="631">
        <f>SUM(G16:G19)</f>
        <v>94018000</v>
      </c>
      <c r="H15" s="2149" t="s">
        <v>766</v>
      </c>
      <c r="I15" s="606"/>
      <c r="J15" s="140"/>
      <c r="K15" s="140"/>
      <c r="L15" s="141"/>
      <c r="M15" s="141"/>
      <c r="N15" s="141"/>
      <c r="O15" s="142"/>
      <c r="P15" s="143"/>
      <c r="S15" s="584"/>
      <c r="T15" s="584"/>
    </row>
    <row r="16" spans="1:20" s="583" customFormat="1" ht="18" customHeight="1">
      <c r="A16" s="570">
        <v>1</v>
      </c>
      <c r="B16" s="570">
        <v>1</v>
      </c>
      <c r="C16" s="570">
        <v>1</v>
      </c>
      <c r="D16" s="570"/>
      <c r="E16" s="1982"/>
      <c r="F16" s="571" t="s">
        <v>47</v>
      </c>
      <c r="G16" s="572">
        <v>39900000</v>
      </c>
      <c r="H16" s="2150"/>
      <c r="I16" s="606"/>
      <c r="J16" s="144"/>
      <c r="K16" s="144"/>
      <c r="L16" s="145"/>
      <c r="M16" s="145"/>
      <c r="N16" s="145"/>
      <c r="O16" s="146"/>
      <c r="P16" s="136"/>
      <c r="S16" s="585"/>
      <c r="T16" s="585"/>
    </row>
    <row r="17" spans="1:20" s="583" customFormat="1" ht="18" customHeight="1">
      <c r="A17" s="570">
        <v>1</v>
      </c>
      <c r="B17" s="570">
        <v>1</v>
      </c>
      <c r="C17" s="570">
        <v>2</v>
      </c>
      <c r="D17" s="570"/>
      <c r="E17" s="1982"/>
      <c r="F17" s="571" t="s">
        <v>355</v>
      </c>
      <c r="G17" s="572">
        <v>5000000</v>
      </c>
      <c r="H17" s="2150"/>
      <c r="I17" s="606"/>
      <c r="J17" s="144"/>
      <c r="K17" s="144"/>
      <c r="L17" s="145"/>
      <c r="M17" s="145"/>
      <c r="N17" s="145"/>
      <c r="O17" s="146"/>
      <c r="P17" s="136"/>
      <c r="S17" s="585"/>
      <c r="T17" s="585"/>
    </row>
    <row r="18" spans="1:20" s="583" customFormat="1" ht="18" customHeight="1">
      <c r="A18" s="570">
        <v>1</v>
      </c>
      <c r="B18" s="570">
        <v>1</v>
      </c>
      <c r="C18" s="570">
        <v>3</v>
      </c>
      <c r="D18" s="570"/>
      <c r="E18" s="1982"/>
      <c r="F18" s="571" t="s">
        <v>48</v>
      </c>
      <c r="G18" s="572">
        <v>49118000</v>
      </c>
      <c r="H18" s="2151"/>
      <c r="I18" s="606"/>
      <c r="J18" s="147"/>
      <c r="K18" s="147"/>
      <c r="L18" s="148"/>
      <c r="M18" s="148"/>
      <c r="N18" s="148"/>
      <c r="O18" s="146"/>
      <c r="P18" s="136"/>
      <c r="S18" s="585"/>
      <c r="T18" s="585"/>
    </row>
    <row r="19" spans="1:20" s="583" customFormat="1" ht="18" customHeight="1">
      <c r="A19" s="570">
        <v>1</v>
      </c>
      <c r="B19" s="570">
        <v>1</v>
      </c>
      <c r="C19" s="570">
        <v>4</v>
      </c>
      <c r="D19" s="570"/>
      <c r="E19" s="1982"/>
      <c r="F19" s="571" t="s">
        <v>49</v>
      </c>
      <c r="G19" s="572">
        <v>0</v>
      </c>
      <c r="H19" s="603"/>
      <c r="I19" s="607"/>
      <c r="J19" s="147"/>
      <c r="K19" s="147"/>
      <c r="L19" s="149"/>
      <c r="M19" s="150"/>
      <c r="N19" s="150"/>
      <c r="O19" s="151"/>
      <c r="P19" s="136"/>
      <c r="S19" s="585"/>
      <c r="T19" s="585"/>
    </row>
    <row r="20" spans="1:20" s="583" customFormat="1" ht="19.5" customHeight="1">
      <c r="A20" s="570"/>
      <c r="B20" s="570"/>
      <c r="C20" s="570"/>
      <c r="D20" s="570"/>
      <c r="E20" s="1982"/>
      <c r="F20" s="571"/>
      <c r="G20" s="572"/>
      <c r="H20" s="569"/>
      <c r="I20" s="606"/>
      <c r="J20" s="147"/>
      <c r="K20" s="147"/>
      <c r="L20" s="149"/>
      <c r="M20" s="150"/>
      <c r="N20" s="150"/>
      <c r="O20" s="151"/>
      <c r="P20" s="136"/>
      <c r="S20" s="585"/>
      <c r="T20" s="585"/>
    </row>
    <row r="21" spans="1:20" s="375" customFormat="1" ht="30.75" customHeight="1">
      <c r="A21" s="623">
        <v>1</v>
      </c>
      <c r="B21" s="623">
        <v>2</v>
      </c>
      <c r="C21" s="623"/>
      <c r="D21" s="623"/>
      <c r="E21" s="1981"/>
      <c r="F21" s="624" t="s">
        <v>50</v>
      </c>
      <c r="G21" s="631">
        <f>SUM(G22+G25+G29+G32)</f>
        <v>1960015073.01</v>
      </c>
      <c r="H21" s="2149" t="s">
        <v>427</v>
      </c>
      <c r="I21" s="607"/>
      <c r="J21" s="140"/>
      <c r="K21" s="140"/>
      <c r="L21" s="149"/>
      <c r="M21" s="150"/>
      <c r="N21" s="150"/>
      <c r="O21" s="151"/>
      <c r="P21" s="143"/>
      <c r="S21" s="584"/>
      <c r="T21" s="584"/>
    </row>
    <row r="22" spans="1:20" s="583" customFormat="1" ht="19.5" customHeight="1">
      <c r="A22" s="570">
        <v>1</v>
      </c>
      <c r="B22" s="570">
        <v>2</v>
      </c>
      <c r="C22" s="570">
        <v>1</v>
      </c>
      <c r="D22" s="570"/>
      <c r="E22" s="1982"/>
      <c r="F22" s="568" t="s">
        <v>51</v>
      </c>
      <c r="G22" s="572">
        <f>G23</f>
        <v>801544771.4</v>
      </c>
      <c r="H22" s="2150"/>
      <c r="I22" s="606"/>
      <c r="J22" s="147"/>
      <c r="K22" s="147"/>
      <c r="L22" s="149"/>
      <c r="M22" s="150"/>
      <c r="N22" s="150"/>
      <c r="O22" s="151"/>
      <c r="P22" s="136"/>
      <c r="S22" s="585"/>
      <c r="T22" s="585"/>
    </row>
    <row r="23" spans="1:20" s="583" customFormat="1" ht="19.5" customHeight="1">
      <c r="A23" s="570">
        <v>1</v>
      </c>
      <c r="B23" s="570">
        <v>2</v>
      </c>
      <c r="C23" s="570">
        <v>1</v>
      </c>
      <c r="D23" s="570">
        <v>1</v>
      </c>
      <c r="E23" s="1982"/>
      <c r="F23" s="571" t="s">
        <v>51</v>
      </c>
      <c r="G23" s="572">
        <v>801544771.4</v>
      </c>
      <c r="H23" s="2150"/>
      <c r="I23" s="606"/>
      <c r="J23" s="147"/>
      <c r="K23" s="147"/>
      <c r="L23" s="149"/>
      <c r="M23" s="150"/>
      <c r="N23" s="150"/>
      <c r="O23" s="151"/>
      <c r="P23" s="136"/>
      <c r="S23" s="585"/>
      <c r="T23" s="585"/>
    </row>
    <row r="24" spans="1:20" s="583" customFormat="1" ht="19.5" customHeight="1">
      <c r="A24" s="570"/>
      <c r="B24" s="570"/>
      <c r="C24" s="570"/>
      <c r="D24" s="570"/>
      <c r="E24" s="1982"/>
      <c r="F24" s="571"/>
      <c r="G24" s="572"/>
      <c r="H24" s="2150"/>
      <c r="I24" s="606"/>
      <c r="J24" s="147"/>
      <c r="K24" s="147"/>
      <c r="L24" s="149"/>
      <c r="M24" s="150"/>
      <c r="N24" s="150"/>
      <c r="O24" s="151"/>
      <c r="P24" s="136"/>
      <c r="S24" s="585"/>
      <c r="T24" s="585"/>
    </row>
    <row r="25" spans="1:20" s="583" customFormat="1" ht="33.75" customHeight="1">
      <c r="A25" s="570">
        <v>1</v>
      </c>
      <c r="B25" s="570">
        <v>2</v>
      </c>
      <c r="C25" s="570">
        <v>2</v>
      </c>
      <c r="D25" s="570"/>
      <c r="E25" s="1982"/>
      <c r="F25" s="574" t="s">
        <v>52</v>
      </c>
      <c r="G25" s="572">
        <f>SUM(G26:G27)</f>
        <v>116890326.63</v>
      </c>
      <c r="H25" s="2150"/>
      <c r="I25" s="1780"/>
      <c r="J25" s="152"/>
      <c r="K25" s="152"/>
      <c r="L25" s="153"/>
      <c r="M25" s="154"/>
      <c r="N25" s="154"/>
      <c r="O25" s="155"/>
      <c r="P25" s="136"/>
      <c r="S25" s="585"/>
      <c r="T25" s="585"/>
    </row>
    <row r="26" spans="1:20" s="583" customFormat="1" ht="19.5" customHeight="1">
      <c r="A26" s="570">
        <v>1</v>
      </c>
      <c r="B26" s="570">
        <v>2</v>
      </c>
      <c r="C26" s="570">
        <v>2</v>
      </c>
      <c r="D26" s="570">
        <v>1</v>
      </c>
      <c r="E26" s="1982"/>
      <c r="F26" s="571" t="s">
        <v>53</v>
      </c>
      <c r="G26" s="567">
        <v>102353798.16</v>
      </c>
      <c r="H26" s="2151"/>
      <c r="I26" s="1781"/>
      <c r="J26" s="152"/>
      <c r="K26" s="152"/>
      <c r="L26" s="156"/>
      <c r="M26" s="157"/>
      <c r="N26" s="157"/>
      <c r="O26" s="604"/>
      <c r="P26" s="136"/>
      <c r="S26" s="585"/>
      <c r="T26" s="585"/>
    </row>
    <row r="27" spans="1:20" s="583" customFormat="1" ht="19.5" customHeight="1">
      <c r="A27" s="570">
        <v>1</v>
      </c>
      <c r="B27" s="570">
        <v>2</v>
      </c>
      <c r="C27" s="570">
        <v>2</v>
      </c>
      <c r="D27" s="570">
        <v>2</v>
      </c>
      <c r="E27" s="1982"/>
      <c r="F27" s="571" t="s">
        <v>54</v>
      </c>
      <c r="G27" s="567">
        <v>14536528.47</v>
      </c>
      <c r="H27" s="794"/>
      <c r="I27" s="1779"/>
      <c r="J27" s="152"/>
      <c r="K27" s="152"/>
      <c r="L27" s="153"/>
      <c r="M27" s="158"/>
      <c r="N27" s="158"/>
      <c r="O27" s="159"/>
      <c r="P27" s="136"/>
      <c r="S27" s="585"/>
      <c r="T27" s="585"/>
    </row>
    <row r="28" spans="1:20" s="583" customFormat="1" ht="19.5" customHeight="1">
      <c r="A28" s="570"/>
      <c r="B28" s="570"/>
      <c r="C28" s="570"/>
      <c r="D28" s="570"/>
      <c r="E28" s="1982"/>
      <c r="F28" s="571"/>
      <c r="G28" s="572"/>
      <c r="H28" s="794"/>
      <c r="I28" s="608"/>
      <c r="J28" s="152"/>
      <c r="K28" s="152"/>
      <c r="L28" s="136"/>
      <c r="M28" s="136"/>
      <c r="N28" s="136"/>
      <c r="O28" s="136"/>
      <c r="P28" s="136"/>
      <c r="S28" s="585"/>
      <c r="T28" s="585"/>
    </row>
    <row r="29" spans="1:20" s="583" customFormat="1" ht="19.5" customHeight="1">
      <c r="A29" s="570">
        <v>1</v>
      </c>
      <c r="B29" s="570">
        <v>2</v>
      </c>
      <c r="C29" s="570">
        <v>3</v>
      </c>
      <c r="D29" s="570"/>
      <c r="E29" s="1982"/>
      <c r="F29" s="568" t="s">
        <v>55</v>
      </c>
      <c r="G29" s="572">
        <f>SUM(G30:G31)</f>
        <v>616579974.98</v>
      </c>
      <c r="H29" s="603"/>
      <c r="I29" s="607"/>
      <c r="J29" s="152"/>
      <c r="K29" s="542"/>
      <c r="L29" s="136"/>
      <c r="M29" s="136"/>
      <c r="N29" s="136"/>
      <c r="O29" s="136"/>
      <c r="P29" s="136"/>
      <c r="S29" s="585"/>
      <c r="T29" s="585"/>
    </row>
    <row r="30" spans="1:20" s="583" customFormat="1" ht="19.5" customHeight="1">
      <c r="A30" s="570">
        <v>1</v>
      </c>
      <c r="B30" s="570">
        <v>2</v>
      </c>
      <c r="C30" s="570">
        <v>3</v>
      </c>
      <c r="D30" s="570">
        <v>1</v>
      </c>
      <c r="E30" s="1982"/>
      <c r="F30" s="571" t="s">
        <v>55</v>
      </c>
      <c r="G30" s="567">
        <v>616579974.98</v>
      </c>
      <c r="H30" s="569"/>
      <c r="I30" s="606"/>
      <c r="J30" s="541"/>
      <c r="K30" s="147"/>
      <c r="L30" s="160"/>
      <c r="M30" s="160"/>
      <c r="N30" s="160"/>
      <c r="O30" s="161"/>
      <c r="P30" s="136"/>
      <c r="S30" s="585"/>
      <c r="T30" s="585"/>
    </row>
    <row r="31" spans="1:20" s="583" customFormat="1" ht="19.5" customHeight="1">
      <c r="A31" s="570"/>
      <c r="B31" s="570"/>
      <c r="C31" s="570"/>
      <c r="D31" s="570"/>
      <c r="E31" s="1982"/>
      <c r="F31" s="571"/>
      <c r="G31" s="572"/>
      <c r="H31" s="569"/>
      <c r="I31" s="606"/>
      <c r="J31" s="147"/>
      <c r="K31" s="162"/>
      <c r="L31" s="153"/>
      <c r="M31" s="163"/>
      <c r="N31" s="164"/>
      <c r="O31" s="155"/>
      <c r="P31" s="136"/>
      <c r="S31" s="585"/>
      <c r="T31" s="585"/>
    </row>
    <row r="32" spans="1:20" s="583" customFormat="1" ht="19.5" customHeight="1">
      <c r="A32" s="570">
        <v>1</v>
      </c>
      <c r="B32" s="570">
        <v>2</v>
      </c>
      <c r="C32" s="570">
        <v>4</v>
      </c>
      <c r="D32" s="570"/>
      <c r="E32" s="1982"/>
      <c r="F32" s="568" t="s">
        <v>56</v>
      </c>
      <c r="G32" s="572">
        <f>SUM(G33:G34)</f>
        <v>425000000</v>
      </c>
      <c r="H32" s="603"/>
      <c r="I32" s="607"/>
      <c r="J32" s="147"/>
      <c r="K32" s="162"/>
      <c r="L32" s="149"/>
      <c r="M32" s="165"/>
      <c r="N32" s="166"/>
      <c r="O32" s="155"/>
      <c r="P32" s="136"/>
      <c r="S32" s="585"/>
      <c r="T32" s="585"/>
    </row>
    <row r="33" spans="1:20" s="583" customFormat="1" ht="19.5" customHeight="1">
      <c r="A33" s="570">
        <v>1</v>
      </c>
      <c r="B33" s="570">
        <v>2</v>
      </c>
      <c r="C33" s="570">
        <v>4</v>
      </c>
      <c r="D33" s="570">
        <v>1</v>
      </c>
      <c r="E33" s="1982"/>
      <c r="F33" s="571" t="s">
        <v>57</v>
      </c>
      <c r="G33" s="572">
        <v>425000000</v>
      </c>
      <c r="H33" s="2152" t="s">
        <v>752</v>
      </c>
      <c r="I33" s="606"/>
      <c r="J33" s="147"/>
      <c r="K33" s="162"/>
      <c r="L33" s="149"/>
      <c r="M33" s="165"/>
      <c r="N33" s="165"/>
      <c r="O33" s="155"/>
      <c r="P33" s="136"/>
      <c r="S33" s="585"/>
      <c r="T33" s="585"/>
    </row>
    <row r="34" spans="1:20" s="583" customFormat="1" ht="19.5" customHeight="1">
      <c r="A34" s="570">
        <v>1</v>
      </c>
      <c r="B34" s="570">
        <v>2</v>
      </c>
      <c r="C34" s="570">
        <v>4</v>
      </c>
      <c r="D34" s="570">
        <v>2</v>
      </c>
      <c r="E34" s="1982"/>
      <c r="F34" s="571" t="s">
        <v>58</v>
      </c>
      <c r="G34" s="572"/>
      <c r="H34" s="2153"/>
      <c r="I34" s="606"/>
      <c r="J34" s="147"/>
      <c r="K34" s="162"/>
      <c r="L34" s="167"/>
      <c r="M34" s="165"/>
      <c r="N34" s="165"/>
      <c r="O34" s="168"/>
      <c r="P34" s="136"/>
      <c r="S34" s="585"/>
      <c r="T34" s="585"/>
    </row>
    <row r="35" spans="1:20" s="583" customFormat="1" ht="24.75" customHeight="1">
      <c r="A35" s="570"/>
      <c r="B35" s="570"/>
      <c r="C35" s="570"/>
      <c r="D35" s="570"/>
      <c r="E35" s="1982"/>
      <c r="F35" s="571"/>
      <c r="G35" s="572"/>
      <c r="H35" s="2154"/>
      <c r="I35" s="606"/>
      <c r="J35" s="147"/>
      <c r="K35" s="169"/>
      <c r="L35" s="167"/>
      <c r="M35" s="165"/>
      <c r="N35" s="165"/>
      <c r="O35" s="168"/>
      <c r="P35" s="136"/>
      <c r="S35" s="585"/>
      <c r="T35" s="585"/>
    </row>
    <row r="36" spans="1:20" s="375" customFormat="1" ht="31.5" customHeight="1">
      <c r="A36" s="623">
        <v>1</v>
      </c>
      <c r="B36" s="623">
        <v>3</v>
      </c>
      <c r="C36" s="623"/>
      <c r="D36" s="623"/>
      <c r="E36" s="1981"/>
      <c r="F36" s="624" t="s">
        <v>59</v>
      </c>
      <c r="G36" s="572">
        <f>SUM(G37:G38)</f>
        <v>3066626.97</v>
      </c>
      <c r="H36" s="603"/>
      <c r="I36" s="607"/>
      <c r="J36" s="140"/>
      <c r="K36" s="170"/>
      <c r="L36" s="171"/>
      <c r="M36" s="172"/>
      <c r="N36" s="172"/>
      <c r="O36" s="173"/>
      <c r="P36" s="143"/>
      <c r="S36" s="584"/>
      <c r="T36" s="584"/>
    </row>
    <row r="37" spans="1:20" s="583" customFormat="1" ht="32.25" customHeight="1">
      <c r="A37" s="570">
        <v>1</v>
      </c>
      <c r="B37" s="570">
        <v>3</v>
      </c>
      <c r="C37" s="570">
        <v>1</v>
      </c>
      <c r="D37" s="570"/>
      <c r="E37" s="1982"/>
      <c r="F37" s="575" t="s">
        <v>60</v>
      </c>
      <c r="G37" s="572"/>
      <c r="H37" s="569"/>
      <c r="I37" s="606"/>
      <c r="J37" s="1812">
        <f>G38+566626.97</f>
        <v>3633253.9400000004</v>
      </c>
      <c r="K37" s="174"/>
      <c r="L37" s="175"/>
      <c r="M37" s="176"/>
      <c r="N37" s="176"/>
      <c r="O37" s="177"/>
      <c r="P37" s="136"/>
      <c r="S37" s="585"/>
      <c r="T37" s="585"/>
    </row>
    <row r="38" spans="1:20" s="583" customFormat="1" ht="19.5" customHeight="1">
      <c r="A38" s="570">
        <v>1</v>
      </c>
      <c r="B38" s="570">
        <v>3</v>
      </c>
      <c r="C38" s="570">
        <v>2</v>
      </c>
      <c r="D38" s="570"/>
      <c r="E38" s="1982"/>
      <c r="F38" s="571" t="s">
        <v>61</v>
      </c>
      <c r="G38" s="572">
        <v>3066626.97</v>
      </c>
      <c r="H38" s="573"/>
      <c r="I38" s="609"/>
      <c r="J38" s="152"/>
      <c r="K38" s="162"/>
      <c r="L38" s="153"/>
      <c r="M38" s="164"/>
      <c r="N38" s="164"/>
      <c r="O38" s="155"/>
      <c r="P38" s="136"/>
      <c r="Q38" s="392"/>
      <c r="S38" s="585"/>
      <c r="T38" s="585"/>
    </row>
    <row r="39" spans="1:20" s="375" customFormat="1" ht="29.25" customHeight="1">
      <c r="A39" s="595"/>
      <c r="B39" s="595"/>
      <c r="C39" s="595"/>
      <c r="D39" s="595"/>
      <c r="E39" s="1983"/>
      <c r="F39" s="568" t="s">
        <v>62</v>
      </c>
      <c r="G39" s="632">
        <f>G14</f>
        <v>2057099699.98</v>
      </c>
      <c r="H39" s="569"/>
      <c r="I39" s="606"/>
      <c r="J39" s="140"/>
      <c r="K39" s="162"/>
      <c r="L39" s="149"/>
      <c r="M39" s="166"/>
      <c r="N39" s="166"/>
      <c r="O39" s="155"/>
      <c r="P39" s="143"/>
      <c r="S39" s="584"/>
      <c r="T39" s="584"/>
    </row>
    <row r="40" spans="1:20" s="583" customFormat="1" ht="19.5" customHeight="1">
      <c r="A40" s="595"/>
      <c r="B40" s="595"/>
      <c r="C40" s="595"/>
      <c r="D40" s="595"/>
      <c r="E40" s="1983"/>
      <c r="F40" s="571"/>
      <c r="G40" s="572"/>
      <c r="H40" s="569"/>
      <c r="I40" s="606"/>
      <c r="J40" s="1812">
        <f>G43-G39</f>
        <v>141870531.82000017</v>
      </c>
      <c r="K40" s="162"/>
      <c r="L40" s="149"/>
      <c r="M40" s="166"/>
      <c r="N40" s="166"/>
      <c r="O40" s="155"/>
      <c r="P40" s="136"/>
      <c r="S40" s="585"/>
      <c r="T40" s="585"/>
    </row>
    <row r="41" spans="1:20" s="583" customFormat="1" ht="19.5" customHeight="1">
      <c r="A41" s="596"/>
      <c r="B41" s="596"/>
      <c r="C41" s="596"/>
      <c r="D41" s="596"/>
      <c r="E41" s="1984"/>
      <c r="F41" s="597"/>
      <c r="G41" s="598"/>
      <c r="H41" s="628"/>
      <c r="I41" s="606"/>
      <c r="J41" s="147"/>
      <c r="K41" s="162"/>
      <c r="L41" s="149"/>
      <c r="M41" s="166"/>
      <c r="N41" s="166"/>
      <c r="O41" s="155"/>
      <c r="P41" s="136"/>
      <c r="S41" s="585"/>
      <c r="T41" s="585"/>
    </row>
    <row r="42" spans="1:20" s="583" customFormat="1" ht="19.5" customHeight="1">
      <c r="A42" s="599"/>
      <c r="B42" s="599"/>
      <c r="C42" s="599"/>
      <c r="D42" s="599"/>
      <c r="E42" s="1985"/>
      <c r="F42" s="600"/>
      <c r="G42" s="601"/>
      <c r="H42" s="606"/>
      <c r="I42" s="606"/>
      <c r="J42" s="147"/>
      <c r="K42" s="162"/>
      <c r="L42" s="149"/>
      <c r="M42" s="166"/>
      <c r="N42" s="166"/>
      <c r="O42" s="155"/>
      <c r="P42" s="136"/>
      <c r="S42" s="585"/>
      <c r="T42" s="585"/>
    </row>
    <row r="43" spans="1:20" s="583" customFormat="1" ht="36.75" customHeight="1">
      <c r="A43" s="656">
        <v>2</v>
      </c>
      <c r="B43" s="655"/>
      <c r="C43" s="652"/>
      <c r="D43" s="652"/>
      <c r="E43" s="1986"/>
      <c r="F43" s="653" t="s">
        <v>63</v>
      </c>
      <c r="G43" s="635">
        <f>G44+G136+G224+G253+G276</f>
        <v>2198970231.8</v>
      </c>
      <c r="H43" s="654"/>
      <c r="I43" s="606"/>
      <c r="J43" s="147"/>
      <c r="K43" s="162"/>
      <c r="L43" s="167"/>
      <c r="M43" s="166"/>
      <c r="N43" s="166"/>
      <c r="O43" s="168"/>
      <c r="P43" s="136"/>
      <c r="S43" s="585"/>
      <c r="T43" s="585"/>
    </row>
    <row r="44" spans="1:20" s="583" customFormat="1" ht="38.25" customHeight="1">
      <c r="A44" s="1786">
        <v>2</v>
      </c>
      <c r="B44" s="1787">
        <v>1</v>
      </c>
      <c r="C44" s="1787"/>
      <c r="D44" s="1787"/>
      <c r="E44" s="1987"/>
      <c r="F44" s="1788" t="s">
        <v>316</v>
      </c>
      <c r="G44" s="632">
        <f>G45+G52+G65+G85+G91+G97+G104+G112+G118+G124+G129</f>
        <v>668734368.8</v>
      </c>
      <c r="H44" s="1789" t="s">
        <v>635</v>
      </c>
      <c r="I44" s="1643">
        <f>G30</f>
        <v>616579974.98</v>
      </c>
      <c r="J44" s="178">
        <f>I44-G44</f>
        <v>-52154393.81999993</v>
      </c>
      <c r="K44" s="178"/>
      <c r="L44" s="145"/>
      <c r="M44" s="179"/>
      <c r="N44" s="179"/>
      <c r="O44" s="180"/>
      <c r="P44" s="136"/>
      <c r="S44" s="585"/>
      <c r="T44" s="585"/>
    </row>
    <row r="45" spans="1:20" s="583" customFormat="1" ht="32.25" customHeight="1">
      <c r="A45" s="645">
        <v>2</v>
      </c>
      <c r="B45" s="645">
        <v>1</v>
      </c>
      <c r="C45" s="645">
        <v>1</v>
      </c>
      <c r="D45" s="645"/>
      <c r="E45" s="1988"/>
      <c r="F45" s="568" t="s">
        <v>329</v>
      </c>
      <c r="G45" s="632">
        <f>G46</f>
        <v>415730860.8</v>
      </c>
      <c r="H45" s="1789" t="s">
        <v>818</v>
      </c>
      <c r="I45" s="793">
        <v>0.3</v>
      </c>
      <c r="J45" s="2145"/>
      <c r="K45" s="181"/>
      <c r="L45" s="175"/>
      <c r="M45" s="176"/>
      <c r="N45" s="179"/>
      <c r="O45" s="182"/>
      <c r="P45" s="136"/>
      <c r="S45" s="585"/>
      <c r="T45" s="585"/>
    </row>
    <row r="46" spans="1:20" s="583" customFormat="1" ht="18.75" customHeight="1">
      <c r="A46" s="570">
        <v>2</v>
      </c>
      <c r="B46" s="570">
        <v>1</v>
      </c>
      <c r="C46" s="570">
        <v>1</v>
      </c>
      <c r="D46" s="570">
        <v>1</v>
      </c>
      <c r="E46" s="1982"/>
      <c r="F46" s="571" t="s">
        <v>344</v>
      </c>
      <c r="G46" s="632">
        <f>SUM(G47:G50)</f>
        <v>415730860.8</v>
      </c>
      <c r="H46" s="569"/>
      <c r="I46" s="795">
        <f>G39</f>
        <v>2057099699.98</v>
      </c>
      <c r="J46" s="2145"/>
      <c r="K46" s="2002">
        <v>312150000</v>
      </c>
      <c r="L46" s="175"/>
      <c r="M46" s="176"/>
      <c r="N46" s="179"/>
      <c r="O46" s="182"/>
      <c r="P46" s="136"/>
      <c r="S46" s="585"/>
      <c r="T46" s="585"/>
    </row>
    <row r="47" spans="1:20" s="583" customFormat="1" ht="18.75" customHeight="1">
      <c r="A47" s="570">
        <v>2</v>
      </c>
      <c r="B47" s="570">
        <v>1</v>
      </c>
      <c r="C47" s="570">
        <v>1</v>
      </c>
      <c r="D47" s="570">
        <v>1</v>
      </c>
      <c r="E47" s="1998" t="s">
        <v>791</v>
      </c>
      <c r="F47" s="644" t="s">
        <v>345</v>
      </c>
      <c r="G47" s="572">
        <f>'RAB  2.1'!I13</f>
        <v>309652800</v>
      </c>
      <c r="H47" s="569"/>
      <c r="I47" s="795">
        <f>I46*I45</f>
        <v>617129909.994</v>
      </c>
      <c r="J47" s="2145"/>
      <c r="K47" s="2002">
        <f>K46-G47</f>
        <v>2497200</v>
      </c>
      <c r="L47" s="175"/>
      <c r="M47" s="176"/>
      <c r="N47" s="179"/>
      <c r="O47" s="182"/>
      <c r="P47" s="136"/>
      <c r="S47" s="585"/>
      <c r="T47" s="585"/>
    </row>
    <row r="48" spans="1:20" s="583" customFormat="1" ht="18.75" customHeight="1">
      <c r="A48" s="570">
        <v>2</v>
      </c>
      <c r="B48" s="570">
        <v>1</v>
      </c>
      <c r="C48" s="570">
        <v>1</v>
      </c>
      <c r="D48" s="570">
        <v>1</v>
      </c>
      <c r="E48" s="1998" t="s">
        <v>792</v>
      </c>
      <c r="F48" s="644" t="s">
        <v>346</v>
      </c>
      <c r="G48" s="572">
        <f>'RAB  2.1'!I19</f>
        <v>61930560</v>
      </c>
      <c r="H48" s="569"/>
      <c r="I48" s="795">
        <f>G45+G52</f>
        <v>486406156.8</v>
      </c>
      <c r="J48" s="2145"/>
      <c r="K48" s="181"/>
      <c r="L48" s="175"/>
      <c r="M48" s="176"/>
      <c r="N48" s="179"/>
      <c r="O48" s="182"/>
      <c r="P48" s="136"/>
      <c r="S48" s="585"/>
      <c r="T48" s="585"/>
    </row>
    <row r="49" spans="1:20" s="583" customFormat="1" ht="18.75" customHeight="1">
      <c r="A49" s="570">
        <v>2</v>
      </c>
      <c r="B49" s="570">
        <v>1</v>
      </c>
      <c r="C49" s="570">
        <v>1</v>
      </c>
      <c r="D49" s="570">
        <v>1</v>
      </c>
      <c r="E49" s="1998" t="s">
        <v>794</v>
      </c>
      <c r="F49" s="644" t="s">
        <v>347</v>
      </c>
      <c r="G49" s="572">
        <f>'RAB  2.1'!I31</f>
        <v>33000000</v>
      </c>
      <c r="H49" s="569"/>
      <c r="I49" s="793"/>
      <c r="J49" s="2145"/>
      <c r="K49" s="181"/>
      <c r="L49" s="175"/>
      <c r="M49" s="176"/>
      <c r="N49" s="179"/>
      <c r="O49" s="182"/>
      <c r="P49" s="136"/>
      <c r="S49" s="585"/>
      <c r="T49" s="585"/>
    </row>
    <row r="50" spans="1:20" s="583" customFormat="1" ht="18.75" customHeight="1">
      <c r="A50" s="570">
        <v>2</v>
      </c>
      <c r="B50" s="570">
        <v>1</v>
      </c>
      <c r="C50" s="570">
        <v>1</v>
      </c>
      <c r="D50" s="570">
        <v>1</v>
      </c>
      <c r="E50" s="1998" t="s">
        <v>793</v>
      </c>
      <c r="F50" s="644" t="s">
        <v>426</v>
      </c>
      <c r="G50" s="572">
        <f>'RAB  2.1'!I25</f>
        <v>11147500.8</v>
      </c>
      <c r="H50" s="569"/>
      <c r="I50" s="795">
        <f>I47-I48</f>
        <v>130723753.19399995</v>
      </c>
      <c r="J50" s="2145"/>
      <c r="K50" s="181"/>
      <c r="L50" s="175"/>
      <c r="M50" s="176"/>
      <c r="N50" s="179"/>
      <c r="O50" s="182"/>
      <c r="P50" s="136"/>
      <c r="S50" s="585"/>
      <c r="T50" s="585"/>
    </row>
    <row r="51" spans="1:20" s="583" customFormat="1" ht="18.75" customHeight="1">
      <c r="A51" s="570"/>
      <c r="B51" s="570"/>
      <c r="C51" s="570"/>
      <c r="D51" s="570"/>
      <c r="E51" s="1982"/>
      <c r="G51" s="1974"/>
      <c r="H51" s="569"/>
      <c r="I51" s="793"/>
      <c r="J51" s="2145"/>
      <c r="K51" s="181"/>
      <c r="L51" s="175"/>
      <c r="M51" s="176"/>
      <c r="N51" s="179"/>
      <c r="O51" s="182"/>
      <c r="P51" s="136"/>
      <c r="S51" s="585"/>
      <c r="T51" s="585"/>
    </row>
    <row r="52" spans="1:20" s="583" customFormat="1" ht="20.25" customHeight="1">
      <c r="A52" s="645">
        <v>2</v>
      </c>
      <c r="B52" s="645">
        <v>1</v>
      </c>
      <c r="C52" s="645">
        <v>2</v>
      </c>
      <c r="D52" s="645"/>
      <c r="E52" s="1988"/>
      <c r="F52" s="568" t="s">
        <v>313</v>
      </c>
      <c r="G52" s="632">
        <f>G53+G62</f>
        <v>70675296</v>
      </c>
      <c r="H52" s="650" t="s">
        <v>818</v>
      </c>
      <c r="I52" s="793"/>
      <c r="J52" s="2145"/>
      <c r="K52" s="183"/>
      <c r="L52" s="184"/>
      <c r="M52" s="164"/>
      <c r="N52" s="185"/>
      <c r="O52" s="168"/>
      <c r="P52" s="136"/>
      <c r="S52" s="585"/>
      <c r="T52" s="585"/>
    </row>
    <row r="53" spans="1:20" s="583" customFormat="1" ht="20.25" customHeight="1">
      <c r="A53" s="570">
        <v>2</v>
      </c>
      <c r="B53" s="570">
        <v>1</v>
      </c>
      <c r="C53" s="570">
        <v>2</v>
      </c>
      <c r="D53" s="570">
        <v>2</v>
      </c>
      <c r="E53" s="1982"/>
      <c r="F53" s="571" t="s">
        <v>64</v>
      </c>
      <c r="G53" s="632">
        <f>SUM(G54:G61)</f>
        <v>47175296</v>
      </c>
      <c r="H53" s="573"/>
      <c r="I53" s="793"/>
      <c r="J53" s="2145"/>
      <c r="K53" s="183"/>
      <c r="L53" s="184"/>
      <c r="M53" s="164"/>
      <c r="N53" s="185"/>
      <c r="O53" s="168"/>
      <c r="P53" s="136"/>
      <c r="S53" s="585"/>
      <c r="T53" s="585"/>
    </row>
    <row r="54" spans="1:20" s="583" customFormat="1" ht="20.25" customHeight="1">
      <c r="A54" s="570">
        <v>2</v>
      </c>
      <c r="B54" s="570">
        <v>1</v>
      </c>
      <c r="C54" s="570">
        <v>2</v>
      </c>
      <c r="D54" s="570">
        <v>2</v>
      </c>
      <c r="E54" s="1982"/>
      <c r="F54" s="1379" t="s">
        <v>65</v>
      </c>
      <c r="G54" s="572">
        <f>'RAB  2.1'!I112</f>
        <v>1277500</v>
      </c>
      <c r="H54" s="573"/>
      <c r="I54" s="793"/>
      <c r="J54" s="2145"/>
      <c r="K54" s="183"/>
      <c r="L54" s="184"/>
      <c r="M54" s="164"/>
      <c r="N54" s="185"/>
      <c r="O54" s="168"/>
      <c r="P54" s="136"/>
      <c r="S54" s="585"/>
      <c r="T54" s="585"/>
    </row>
    <row r="55" spans="1:20" s="583" customFormat="1" ht="20.25" customHeight="1">
      <c r="A55" s="570"/>
      <c r="B55" s="570"/>
      <c r="C55" s="570"/>
      <c r="D55" s="570"/>
      <c r="E55" s="1998" t="s">
        <v>791</v>
      </c>
      <c r="F55" s="571" t="str">
        <f>'RAB  2.1'!B55</f>
        <v>- Listrik, Air dan Telpon</v>
      </c>
      <c r="G55" s="572">
        <f>'RAB  2.1'!I55</f>
        <v>6000000</v>
      </c>
      <c r="H55" s="573"/>
      <c r="I55" s="793"/>
      <c r="J55" s="2145"/>
      <c r="K55" s="183"/>
      <c r="L55" s="184"/>
      <c r="M55" s="164"/>
      <c r="N55" s="185"/>
      <c r="O55" s="168"/>
      <c r="P55" s="136"/>
      <c r="S55" s="585"/>
      <c r="T55" s="585"/>
    </row>
    <row r="56" spans="1:20" s="583" customFormat="1" ht="20.25" customHeight="1">
      <c r="A56" s="570">
        <v>2</v>
      </c>
      <c r="B56" s="570">
        <v>1</v>
      </c>
      <c r="C56" s="570">
        <v>2</v>
      </c>
      <c r="D56" s="570">
        <v>2</v>
      </c>
      <c r="E56" s="1998" t="s">
        <v>795</v>
      </c>
      <c r="F56" s="571" t="str">
        <f>'RAB  2.1'!B57</f>
        <v>- ATK</v>
      </c>
      <c r="G56" s="572">
        <f>'RAB  2.1'!I57</f>
        <v>7125796</v>
      </c>
      <c r="H56" s="573"/>
      <c r="I56" s="793"/>
      <c r="J56" s="2145"/>
      <c r="K56" s="183"/>
      <c r="L56" s="184"/>
      <c r="M56" s="164"/>
      <c r="N56" s="185"/>
      <c r="O56" s="168"/>
      <c r="P56" s="136"/>
      <c r="S56" s="585"/>
      <c r="T56" s="585"/>
    </row>
    <row r="57" spans="1:20" s="583" customFormat="1" ht="20.25" customHeight="1">
      <c r="A57" s="570">
        <v>2</v>
      </c>
      <c r="B57" s="570">
        <v>1</v>
      </c>
      <c r="C57" s="570">
        <v>2</v>
      </c>
      <c r="D57" s="570">
        <v>2</v>
      </c>
      <c r="E57" s="1998" t="s">
        <v>792</v>
      </c>
      <c r="F57" s="571" t="str">
        <f>'RAB  2.1'!B91</f>
        <v>- Benda POS</v>
      </c>
      <c r="G57" s="572">
        <f>'RAB  2.1'!I91</f>
        <v>2272000</v>
      </c>
      <c r="H57" s="573"/>
      <c r="I57" s="793"/>
      <c r="J57" s="2145"/>
      <c r="K57" s="183"/>
      <c r="L57" s="184"/>
      <c r="M57" s="164"/>
      <c r="N57" s="185"/>
      <c r="O57" s="168"/>
      <c r="P57" s="136"/>
      <c r="S57" s="585"/>
      <c r="T57" s="585"/>
    </row>
    <row r="58" spans="1:20" s="583" customFormat="1" ht="20.25" customHeight="1">
      <c r="A58" s="570">
        <v>2</v>
      </c>
      <c r="B58" s="570">
        <v>1</v>
      </c>
      <c r="C58" s="570">
        <v>2</v>
      </c>
      <c r="D58" s="570">
        <v>2</v>
      </c>
      <c r="E58" s="1998" t="s">
        <v>798</v>
      </c>
      <c r="F58" s="1999" t="s">
        <v>796</v>
      </c>
      <c r="G58" s="2000">
        <f>'RAB  2.1'!I95</f>
        <v>5000000</v>
      </c>
      <c r="H58" s="573"/>
      <c r="I58" s="793"/>
      <c r="J58" s="2145"/>
      <c r="K58" s="183"/>
      <c r="L58" s="184"/>
      <c r="M58" s="164"/>
      <c r="N58" s="185"/>
      <c r="O58" s="168"/>
      <c r="P58" s="136"/>
      <c r="S58" s="585"/>
      <c r="T58" s="585"/>
    </row>
    <row r="59" spans="1:20" s="583" customFormat="1" ht="20.25" customHeight="1">
      <c r="A59" s="570">
        <v>2</v>
      </c>
      <c r="B59" s="570">
        <v>1</v>
      </c>
      <c r="C59" s="570">
        <v>2</v>
      </c>
      <c r="D59" s="570">
        <v>2</v>
      </c>
      <c r="E59" s="1998" t="s">
        <v>800</v>
      </c>
      <c r="F59" s="571" t="str">
        <f>'RAB  2.1'!B99</f>
        <v>- Perjalanan Dinas Rapat dan Kordinasi</v>
      </c>
      <c r="G59" s="572">
        <f>'RAB  2.1'!I100</f>
        <v>22000000</v>
      </c>
      <c r="H59" s="573"/>
      <c r="I59" s="793"/>
      <c r="J59" s="2145"/>
      <c r="K59" s="183"/>
      <c r="L59" s="184"/>
      <c r="M59" s="164"/>
      <c r="N59" s="185"/>
      <c r="O59" s="168"/>
      <c r="P59" s="136"/>
      <c r="S59" s="585"/>
      <c r="T59" s="585"/>
    </row>
    <row r="60" spans="1:20" s="583" customFormat="1" ht="20.25" customHeight="1">
      <c r="A60" s="570"/>
      <c r="B60" s="570"/>
      <c r="C60" s="570"/>
      <c r="D60" s="570"/>
      <c r="E60" s="1982" t="s">
        <v>803</v>
      </c>
      <c r="F60" s="1379" t="s">
        <v>804</v>
      </c>
      <c r="G60" s="572">
        <f>'RAB  2.1'!I101</f>
        <v>500000</v>
      </c>
      <c r="H60" s="573"/>
      <c r="I60" s="793"/>
      <c r="J60" s="2145"/>
      <c r="K60" s="183"/>
      <c r="L60" s="184"/>
      <c r="M60" s="164"/>
      <c r="N60" s="185"/>
      <c r="O60" s="168"/>
      <c r="P60" s="136"/>
      <c r="S60" s="585"/>
      <c r="T60" s="585"/>
    </row>
    <row r="61" spans="1:20" s="583" customFormat="1" ht="20.25" customHeight="1">
      <c r="A61" s="570"/>
      <c r="B61" s="570"/>
      <c r="C61" s="570"/>
      <c r="D61" s="570"/>
      <c r="E61" s="1998" t="s">
        <v>799</v>
      </c>
      <c r="F61" s="1379" t="s">
        <v>797</v>
      </c>
      <c r="G61" s="572">
        <f>'RAB  2.1'!I103</f>
        <v>3000000</v>
      </c>
      <c r="H61" s="573"/>
      <c r="I61" s="793"/>
      <c r="J61" s="2145"/>
      <c r="K61" s="183"/>
      <c r="L61" s="184"/>
      <c r="M61" s="164"/>
      <c r="N61" s="185"/>
      <c r="O61" s="168"/>
      <c r="P61" s="136"/>
      <c r="S61" s="585"/>
      <c r="T61" s="585"/>
    </row>
    <row r="62" spans="1:20" s="583" customFormat="1" ht="20.25" customHeight="1">
      <c r="A62" s="570">
        <v>2</v>
      </c>
      <c r="B62" s="570">
        <v>1</v>
      </c>
      <c r="C62" s="570">
        <v>2</v>
      </c>
      <c r="D62" s="570">
        <v>3</v>
      </c>
      <c r="E62" s="1982"/>
      <c r="F62" s="568" t="s">
        <v>66</v>
      </c>
      <c r="G62" s="632">
        <f>G63</f>
        <v>23500000</v>
      </c>
      <c r="H62" s="573"/>
      <c r="I62" s="793"/>
      <c r="J62" s="2145"/>
      <c r="K62" s="183"/>
      <c r="L62" s="184"/>
      <c r="M62" s="164"/>
      <c r="N62" s="185"/>
      <c r="O62" s="168"/>
      <c r="P62" s="136"/>
      <c r="S62" s="585"/>
      <c r="T62" s="585"/>
    </row>
    <row r="63" spans="1:20" s="583" customFormat="1" ht="20.25" customHeight="1">
      <c r="A63" s="570"/>
      <c r="B63" s="570"/>
      <c r="C63" s="570"/>
      <c r="D63" s="570"/>
      <c r="E63" s="1982" t="s">
        <v>801</v>
      </c>
      <c r="F63" s="1379" t="s">
        <v>802</v>
      </c>
      <c r="G63" s="572">
        <f>'RAB  2.1'!I105</f>
        <v>23500000</v>
      </c>
      <c r="H63" s="573"/>
      <c r="I63" s="793"/>
      <c r="J63" s="2145"/>
      <c r="K63" s="183"/>
      <c r="L63" s="184"/>
      <c r="M63" s="164"/>
      <c r="N63" s="185"/>
      <c r="O63" s="168"/>
      <c r="P63" s="136"/>
      <c r="S63" s="585"/>
      <c r="T63" s="585"/>
    </row>
    <row r="64" spans="1:20" s="583" customFormat="1" ht="20.25" customHeight="1">
      <c r="A64" s="570"/>
      <c r="B64" s="570"/>
      <c r="C64" s="570"/>
      <c r="D64" s="570"/>
      <c r="E64" s="1982"/>
      <c r="F64" s="571"/>
      <c r="G64" s="572"/>
      <c r="H64" s="573"/>
      <c r="I64" s="793"/>
      <c r="J64" s="2145"/>
      <c r="K64" s="183"/>
      <c r="L64" s="184"/>
      <c r="M64" s="164"/>
      <c r="N64" s="185"/>
      <c r="O64" s="168"/>
      <c r="P64" s="136"/>
      <c r="S64" s="585"/>
      <c r="T64" s="585"/>
    </row>
    <row r="65" spans="1:20" s="583" customFormat="1" ht="20.25" customHeight="1">
      <c r="A65" s="645">
        <v>2</v>
      </c>
      <c r="B65" s="645">
        <v>1</v>
      </c>
      <c r="C65" s="645">
        <v>6</v>
      </c>
      <c r="D65" s="645"/>
      <c r="E65" s="1988"/>
      <c r="F65" s="568" t="s">
        <v>341</v>
      </c>
      <c r="G65" s="632">
        <f>G67+G70+G73+G76+G79</f>
        <v>40000000</v>
      </c>
      <c r="H65" s="1789" t="s">
        <v>688</v>
      </c>
      <c r="I65" s="610"/>
      <c r="J65" s="659"/>
      <c r="K65" s="147"/>
      <c r="L65" s="145"/>
      <c r="M65" s="179"/>
      <c r="N65" s="179"/>
      <c r="O65" s="186"/>
      <c r="P65" s="136"/>
      <c r="S65" s="585"/>
      <c r="T65" s="585"/>
    </row>
    <row r="66" spans="1:20" s="583" customFormat="1" ht="20.25" customHeight="1">
      <c r="A66" s="570">
        <v>2</v>
      </c>
      <c r="B66" s="570">
        <v>1</v>
      </c>
      <c r="C66" s="570">
        <v>6</v>
      </c>
      <c r="D66" s="570">
        <v>2</v>
      </c>
      <c r="E66" s="1982"/>
      <c r="F66" s="571" t="s">
        <v>64</v>
      </c>
      <c r="G66" s="572"/>
      <c r="H66" s="569"/>
      <c r="I66" s="610"/>
      <c r="J66" s="642"/>
      <c r="K66" s="147"/>
      <c r="L66" s="145"/>
      <c r="M66" s="179"/>
      <c r="N66" s="179"/>
      <c r="O66" s="186"/>
      <c r="P66" s="136"/>
      <c r="S66" s="585"/>
      <c r="T66" s="585"/>
    </row>
    <row r="67" spans="1:20" s="583" customFormat="1" ht="20.25" customHeight="1">
      <c r="A67" s="570"/>
      <c r="B67" s="570"/>
      <c r="C67" s="570"/>
      <c r="D67" s="570"/>
      <c r="E67" s="1982"/>
      <c r="F67" s="568" t="s">
        <v>738</v>
      </c>
      <c r="G67" s="632">
        <f>SUM(G68:G69)</f>
        <v>20000000</v>
      </c>
      <c r="H67" s="569"/>
      <c r="I67" s="610"/>
      <c r="J67" s="659"/>
      <c r="K67" s="147"/>
      <c r="L67" s="145"/>
      <c r="M67" s="179"/>
      <c r="N67" s="179"/>
      <c r="O67" s="186"/>
      <c r="P67" s="136"/>
      <c r="S67" s="585"/>
      <c r="T67" s="585"/>
    </row>
    <row r="68" spans="1:20" s="583" customFormat="1" ht="20.25" customHeight="1">
      <c r="A68" s="570"/>
      <c r="B68" s="570"/>
      <c r="C68" s="570"/>
      <c r="D68" s="570"/>
      <c r="E68" s="1982"/>
      <c r="F68" s="1379" t="s">
        <v>732</v>
      </c>
      <c r="G68" s="572">
        <f>'RAB  2.1'!I147</f>
        <v>19000000</v>
      </c>
      <c r="H68" s="569"/>
      <c r="I68" s="610"/>
      <c r="J68" s="659"/>
      <c r="K68" s="147"/>
      <c r="L68" s="145"/>
      <c r="M68" s="179"/>
      <c r="N68" s="179"/>
      <c r="O68" s="186"/>
      <c r="P68" s="136"/>
      <c r="S68" s="585"/>
      <c r="T68" s="585"/>
    </row>
    <row r="69" spans="1:20" s="583" customFormat="1" ht="20.25" customHeight="1">
      <c r="A69" s="570"/>
      <c r="B69" s="570"/>
      <c r="C69" s="570"/>
      <c r="D69" s="570"/>
      <c r="E69" s="1982"/>
      <c r="F69" s="1379" t="s">
        <v>733</v>
      </c>
      <c r="G69" s="572">
        <f>'RAB  2.1'!I153</f>
        <v>1000000</v>
      </c>
      <c r="H69" s="569"/>
      <c r="I69" s="610"/>
      <c r="J69" s="659"/>
      <c r="K69" s="147"/>
      <c r="L69" s="145"/>
      <c r="M69" s="179"/>
      <c r="N69" s="179"/>
      <c r="O69" s="186"/>
      <c r="P69" s="136"/>
      <c r="S69" s="585"/>
      <c r="T69" s="585"/>
    </row>
    <row r="70" spans="1:20" s="583" customFormat="1" ht="20.25" customHeight="1">
      <c r="A70" s="570"/>
      <c r="B70" s="570"/>
      <c r="C70" s="570"/>
      <c r="D70" s="570"/>
      <c r="E70" s="1982"/>
      <c r="F70" s="568" t="s">
        <v>738</v>
      </c>
      <c r="G70" s="632">
        <f>SUM(G71:G72)</f>
        <v>5000000</v>
      </c>
      <c r="H70" s="569"/>
      <c r="I70" s="610"/>
      <c r="J70" s="659"/>
      <c r="K70" s="147"/>
      <c r="L70" s="145"/>
      <c r="M70" s="179"/>
      <c r="N70" s="179"/>
      <c r="O70" s="186"/>
      <c r="P70" s="136"/>
      <c r="S70" s="585"/>
      <c r="T70" s="585"/>
    </row>
    <row r="71" spans="1:20" s="583" customFormat="1" ht="20.25" customHeight="1">
      <c r="A71" s="570"/>
      <c r="B71" s="570"/>
      <c r="C71" s="570"/>
      <c r="D71" s="570"/>
      <c r="E71" s="1982"/>
      <c r="F71" s="1379" t="s">
        <v>734</v>
      </c>
      <c r="G71" s="572">
        <f>'RAB  2.1'!I157</f>
        <v>4000000</v>
      </c>
      <c r="H71" s="569"/>
      <c r="I71" s="610"/>
      <c r="J71" s="659"/>
      <c r="K71" s="147"/>
      <c r="L71" s="145"/>
      <c r="M71" s="179"/>
      <c r="N71" s="179"/>
      <c r="O71" s="186"/>
      <c r="P71" s="136"/>
      <c r="S71" s="585"/>
      <c r="T71" s="585"/>
    </row>
    <row r="72" spans="1:20" s="583" customFormat="1" ht="20.25" customHeight="1">
      <c r="A72" s="570"/>
      <c r="B72" s="570"/>
      <c r="C72" s="570"/>
      <c r="D72" s="570"/>
      <c r="E72" s="1982"/>
      <c r="F72" s="1379" t="s">
        <v>733</v>
      </c>
      <c r="G72" s="572">
        <f>'RAB  2.1'!I160</f>
        <v>1000000</v>
      </c>
      <c r="H72" s="569"/>
      <c r="I72" s="610"/>
      <c r="J72" s="659"/>
      <c r="K72" s="147"/>
      <c r="L72" s="145"/>
      <c r="M72" s="179"/>
      <c r="N72" s="179"/>
      <c r="O72" s="186"/>
      <c r="P72" s="136"/>
      <c r="S72" s="585"/>
      <c r="T72" s="585"/>
    </row>
    <row r="73" spans="1:20" s="583" customFormat="1" ht="20.25" customHeight="1">
      <c r="A73" s="570"/>
      <c r="B73" s="570"/>
      <c r="C73" s="570"/>
      <c r="D73" s="570"/>
      <c r="E73" s="1982"/>
      <c r="F73" s="568" t="s">
        <v>731</v>
      </c>
      <c r="G73" s="632">
        <f>SUM(G74:G75)</f>
        <v>5000000</v>
      </c>
      <c r="H73" s="569"/>
      <c r="I73" s="610"/>
      <c r="J73" s="659"/>
      <c r="K73" s="147"/>
      <c r="L73" s="145"/>
      <c r="M73" s="179"/>
      <c r="N73" s="179"/>
      <c r="O73" s="186"/>
      <c r="P73" s="136"/>
      <c r="S73" s="585"/>
      <c r="T73" s="585"/>
    </row>
    <row r="74" spans="1:20" s="583" customFormat="1" ht="20.25" customHeight="1">
      <c r="A74" s="570"/>
      <c r="B74" s="570"/>
      <c r="C74" s="570"/>
      <c r="D74" s="570"/>
      <c r="E74" s="1982"/>
      <c r="F74" s="1379" t="s">
        <v>735</v>
      </c>
      <c r="G74" s="572">
        <f>'RAB  2.1'!I171</f>
        <v>4000000</v>
      </c>
      <c r="H74" s="569"/>
      <c r="I74" s="610"/>
      <c r="J74" s="659"/>
      <c r="K74" s="147"/>
      <c r="L74" s="145"/>
      <c r="M74" s="179"/>
      <c r="N74" s="179"/>
      <c r="O74" s="186"/>
      <c r="P74" s="136"/>
      <c r="S74" s="585"/>
      <c r="T74" s="585"/>
    </row>
    <row r="75" spans="1:20" s="583" customFormat="1" ht="20.25" customHeight="1">
      <c r="A75" s="570"/>
      <c r="B75" s="570"/>
      <c r="C75" s="570"/>
      <c r="D75" s="570"/>
      <c r="E75" s="1982"/>
      <c r="F75" s="1379" t="s">
        <v>733</v>
      </c>
      <c r="G75" s="572">
        <f>'RAB  2.1'!I174</f>
        <v>1000000</v>
      </c>
      <c r="H75" s="569"/>
      <c r="I75" s="610"/>
      <c r="J75" s="659"/>
      <c r="K75" s="147"/>
      <c r="L75" s="145"/>
      <c r="M75" s="179"/>
      <c r="N75" s="179"/>
      <c r="O75" s="186"/>
      <c r="P75" s="136"/>
      <c r="S75" s="585"/>
      <c r="T75" s="585"/>
    </row>
    <row r="76" spans="1:20" s="583" customFormat="1" ht="20.25" customHeight="1">
      <c r="A76" s="570"/>
      <c r="B76" s="570"/>
      <c r="C76" s="570"/>
      <c r="D76" s="570"/>
      <c r="E76" s="1982"/>
      <c r="F76" s="1790" t="s">
        <v>731</v>
      </c>
      <c r="G76" s="632">
        <f>SUM(G77:G78)</f>
        <v>5000000</v>
      </c>
      <c r="H76" s="569"/>
      <c r="I76" s="610"/>
      <c r="J76" s="659"/>
      <c r="K76" s="147"/>
      <c r="L76" s="145"/>
      <c r="M76" s="179"/>
      <c r="N76" s="179"/>
      <c r="O76" s="186"/>
      <c r="P76" s="136"/>
      <c r="S76" s="585"/>
      <c r="T76" s="585"/>
    </row>
    <row r="77" spans="1:20" s="583" customFormat="1" ht="20.25" customHeight="1">
      <c r="A77" s="570"/>
      <c r="B77" s="570"/>
      <c r="C77" s="570"/>
      <c r="D77" s="570"/>
      <c r="E77" s="1989"/>
      <c r="F77" s="1791" t="s">
        <v>736</v>
      </c>
      <c r="G77" s="572">
        <f>'RAB  2.1'!I164</f>
        <v>4000000</v>
      </c>
      <c r="H77" s="569"/>
      <c r="I77" s="610"/>
      <c r="J77" s="659"/>
      <c r="K77" s="147"/>
      <c r="L77" s="145"/>
      <c r="M77" s="179"/>
      <c r="N77" s="179"/>
      <c r="O77" s="186"/>
      <c r="P77" s="136"/>
      <c r="S77" s="585"/>
      <c r="T77" s="585"/>
    </row>
    <row r="78" spans="1:20" s="583" customFormat="1" ht="20.25" customHeight="1">
      <c r="A78" s="570"/>
      <c r="B78" s="570"/>
      <c r="C78" s="570"/>
      <c r="D78" s="570"/>
      <c r="E78" s="1989"/>
      <c r="F78" s="1792" t="s">
        <v>733</v>
      </c>
      <c r="G78" s="572">
        <f>'RAB  2.1'!I167</f>
        <v>1000000</v>
      </c>
      <c r="H78" s="569"/>
      <c r="I78" s="610"/>
      <c r="J78" s="659"/>
      <c r="K78" s="147"/>
      <c r="L78" s="145"/>
      <c r="M78" s="179"/>
      <c r="N78" s="179"/>
      <c r="O78" s="186"/>
      <c r="P78" s="136"/>
      <c r="S78" s="585"/>
      <c r="T78" s="585"/>
    </row>
    <row r="79" spans="1:20" s="583" customFormat="1" ht="20.25" customHeight="1">
      <c r="A79" s="570"/>
      <c r="B79" s="570"/>
      <c r="C79" s="570"/>
      <c r="D79" s="570"/>
      <c r="E79" s="1982"/>
      <c r="F79" s="1790" t="s">
        <v>731</v>
      </c>
      <c r="G79" s="632">
        <f>SUM(G80:G81)</f>
        <v>5000000</v>
      </c>
      <c r="H79" s="569"/>
      <c r="I79" s="610"/>
      <c r="J79" s="659"/>
      <c r="K79" s="147"/>
      <c r="L79" s="145"/>
      <c r="M79" s="179"/>
      <c r="N79" s="179"/>
      <c r="O79" s="186"/>
      <c r="P79" s="136"/>
      <c r="S79" s="585"/>
      <c r="T79" s="585"/>
    </row>
    <row r="80" spans="1:20" s="583" customFormat="1" ht="20.25" customHeight="1">
      <c r="A80" s="570"/>
      <c r="B80" s="570"/>
      <c r="C80" s="570"/>
      <c r="D80" s="570"/>
      <c r="E80" s="1989"/>
      <c r="F80" s="1791" t="s">
        <v>759</v>
      </c>
      <c r="G80" s="572">
        <f>'RAB  2.1'!I178</f>
        <v>4000000</v>
      </c>
      <c r="H80" s="569"/>
      <c r="I80" s="610"/>
      <c r="J80" s="659"/>
      <c r="K80" s="147"/>
      <c r="L80" s="145"/>
      <c r="M80" s="179"/>
      <c r="N80" s="179"/>
      <c r="O80" s="186"/>
      <c r="P80" s="136"/>
      <c r="S80" s="585"/>
      <c r="T80" s="585"/>
    </row>
    <row r="81" spans="1:20" s="583" customFormat="1" ht="20.25" customHeight="1">
      <c r="A81" s="570"/>
      <c r="B81" s="570"/>
      <c r="C81" s="570"/>
      <c r="D81" s="570"/>
      <c r="E81" s="1989"/>
      <c r="F81" s="1791" t="s">
        <v>739</v>
      </c>
      <c r="G81" s="572">
        <f>'RAB  2.1'!I181</f>
        <v>1000000</v>
      </c>
      <c r="H81" s="569"/>
      <c r="I81" s="610"/>
      <c r="J81" s="659"/>
      <c r="K81" s="147"/>
      <c r="L81" s="145"/>
      <c r="M81" s="179"/>
      <c r="N81" s="179"/>
      <c r="O81" s="186"/>
      <c r="P81" s="136"/>
      <c r="S81" s="585"/>
      <c r="T81" s="585"/>
    </row>
    <row r="82" spans="1:20" s="583" customFormat="1" ht="20.25" customHeight="1">
      <c r="A82" s="570"/>
      <c r="B82" s="570"/>
      <c r="C82" s="570"/>
      <c r="D82" s="570"/>
      <c r="E82" s="1982"/>
      <c r="F82" s="568"/>
      <c r="G82" s="572"/>
      <c r="H82" s="569"/>
      <c r="I82" s="610"/>
      <c r="J82" s="642"/>
      <c r="K82" s="147"/>
      <c r="L82" s="145"/>
      <c r="M82" s="179"/>
      <c r="N82" s="179"/>
      <c r="O82" s="186"/>
      <c r="P82" s="136"/>
      <c r="S82" s="585"/>
      <c r="T82" s="585"/>
    </row>
    <row r="83" spans="1:20" s="583" customFormat="1" ht="20.25" customHeight="1">
      <c r="A83" s="570">
        <v>2</v>
      </c>
      <c r="B83" s="570">
        <v>1</v>
      </c>
      <c r="C83" s="570">
        <v>6</v>
      </c>
      <c r="D83" s="570">
        <v>3</v>
      </c>
      <c r="E83" s="1982"/>
      <c r="F83" s="571" t="s">
        <v>66</v>
      </c>
      <c r="G83" s="572"/>
      <c r="H83" s="569"/>
      <c r="I83" s="610"/>
      <c r="J83" s="642"/>
      <c r="K83" s="147"/>
      <c r="L83" s="145"/>
      <c r="M83" s="179"/>
      <c r="N83" s="179"/>
      <c r="O83" s="186"/>
      <c r="P83" s="136"/>
      <c r="S83" s="585"/>
      <c r="T83" s="585"/>
    </row>
    <row r="84" spans="1:20" s="583" customFormat="1" ht="20.25" customHeight="1">
      <c r="A84" s="570"/>
      <c r="B84" s="570"/>
      <c r="C84" s="570"/>
      <c r="D84" s="570"/>
      <c r="E84" s="1982"/>
      <c r="F84" s="571"/>
      <c r="G84" s="572"/>
      <c r="H84" s="569"/>
      <c r="I84" s="610"/>
      <c r="J84" s="642"/>
      <c r="K84" s="147"/>
      <c r="L84" s="145"/>
      <c r="M84" s="179"/>
      <c r="N84" s="179"/>
      <c r="O84" s="186"/>
      <c r="P84" s="136"/>
      <c r="S84" s="585"/>
      <c r="T84" s="585"/>
    </row>
    <row r="85" spans="1:20" s="209" customFormat="1" ht="33" customHeight="1">
      <c r="A85" s="623">
        <v>2</v>
      </c>
      <c r="B85" s="623">
        <v>1</v>
      </c>
      <c r="C85" s="645">
        <v>7</v>
      </c>
      <c r="D85" s="646"/>
      <c r="E85" s="1990"/>
      <c r="F85" s="568" t="s">
        <v>309</v>
      </c>
      <c r="G85" s="647">
        <f>G86+G89</f>
        <v>9843000</v>
      </c>
      <c r="H85" s="648" t="s">
        <v>778</v>
      </c>
      <c r="I85" s="612"/>
      <c r="J85" s="188"/>
      <c r="K85" s="613"/>
      <c r="L85" s="614"/>
      <c r="M85" s="615"/>
      <c r="N85" s="615"/>
      <c r="O85" s="186"/>
      <c r="P85" s="616"/>
      <c r="S85" s="617"/>
      <c r="T85" s="617"/>
    </row>
    <row r="86" spans="1:20" s="209" customFormat="1" ht="21" customHeight="1">
      <c r="A86" s="570">
        <v>2</v>
      </c>
      <c r="B86" s="570">
        <v>1</v>
      </c>
      <c r="C86" s="570">
        <v>7</v>
      </c>
      <c r="D86" s="570">
        <v>2</v>
      </c>
      <c r="E86" s="1982"/>
      <c r="F86" s="571" t="s">
        <v>64</v>
      </c>
      <c r="G86" s="647">
        <f>G87+G88</f>
        <v>9843000</v>
      </c>
      <c r="H86" s="648"/>
      <c r="I86" s="612"/>
      <c r="J86" s="188"/>
      <c r="K86" s="613"/>
      <c r="L86" s="614"/>
      <c r="M86" s="615"/>
      <c r="N86" s="615"/>
      <c r="O86" s="186"/>
      <c r="P86" s="616"/>
      <c r="S86" s="617"/>
      <c r="T86" s="617"/>
    </row>
    <row r="87" spans="1:20" s="209" customFormat="1" ht="21" customHeight="1">
      <c r="A87" s="570"/>
      <c r="B87" s="570"/>
      <c r="C87" s="570"/>
      <c r="D87" s="570"/>
      <c r="E87" s="1982"/>
      <c r="F87" s="571" t="s">
        <v>438</v>
      </c>
      <c r="G87" s="647">
        <f>'RAB  2.1'!I232</f>
        <v>193000</v>
      </c>
      <c r="H87" s="648"/>
      <c r="I87" s="612"/>
      <c r="J87" s="188"/>
      <c r="K87" s="613"/>
      <c r="L87" s="614"/>
      <c r="M87" s="615"/>
      <c r="N87" s="615"/>
      <c r="O87" s="186"/>
      <c r="P87" s="616"/>
      <c r="S87" s="617"/>
      <c r="T87" s="617"/>
    </row>
    <row r="88" spans="1:20" s="209" customFormat="1" ht="21" customHeight="1">
      <c r="A88" s="570"/>
      <c r="B88" s="570"/>
      <c r="C88" s="570"/>
      <c r="D88" s="570"/>
      <c r="E88" s="1982"/>
      <c r="F88" s="571" t="str">
        <f>'RAB  2.1'!B221</f>
        <v>Pengadaan</v>
      </c>
      <c r="G88" s="647">
        <f>'RAB  2.1'!I221</f>
        <v>9650000</v>
      </c>
      <c r="H88" s="648"/>
      <c r="I88" s="612"/>
      <c r="J88" s="188"/>
      <c r="K88" s="613"/>
      <c r="L88" s="614"/>
      <c r="M88" s="615"/>
      <c r="N88" s="615"/>
      <c r="O88" s="186"/>
      <c r="P88" s="616"/>
      <c r="S88" s="617"/>
      <c r="T88" s="617"/>
    </row>
    <row r="89" spans="1:20" s="209" customFormat="1" ht="21" customHeight="1">
      <c r="A89" s="570">
        <v>2</v>
      </c>
      <c r="B89" s="570">
        <v>1</v>
      </c>
      <c r="C89" s="570">
        <v>7</v>
      </c>
      <c r="D89" s="570">
        <v>3</v>
      </c>
      <c r="E89" s="1982"/>
      <c r="F89" s="571" t="s">
        <v>66</v>
      </c>
      <c r="G89" s="647">
        <v>0</v>
      </c>
      <c r="H89" s="648"/>
      <c r="I89" s="612"/>
      <c r="J89" s="188"/>
      <c r="K89" s="613"/>
      <c r="L89" s="614"/>
      <c r="M89" s="615"/>
      <c r="N89" s="615"/>
      <c r="O89" s="186"/>
      <c r="P89" s="616"/>
      <c r="S89" s="617"/>
      <c r="T89" s="617"/>
    </row>
    <row r="90" spans="1:20" s="209" customFormat="1" ht="21" customHeight="1">
      <c r="A90" s="623"/>
      <c r="B90" s="623"/>
      <c r="C90" s="645"/>
      <c r="D90" s="646"/>
      <c r="E90" s="1990"/>
      <c r="F90" s="568"/>
      <c r="G90" s="647"/>
      <c r="H90" s="648"/>
      <c r="I90" s="612"/>
      <c r="J90" s="188"/>
      <c r="K90" s="613"/>
      <c r="L90" s="614"/>
      <c r="M90" s="615"/>
      <c r="N90" s="615"/>
      <c r="O90" s="186"/>
      <c r="P90" s="616"/>
      <c r="S90" s="617"/>
      <c r="T90" s="617"/>
    </row>
    <row r="91" spans="1:20" s="583" customFormat="1" ht="20.25" customHeight="1">
      <c r="A91" s="645">
        <v>2</v>
      </c>
      <c r="B91" s="645">
        <v>1</v>
      </c>
      <c r="C91" s="645">
        <v>15</v>
      </c>
      <c r="D91" s="645"/>
      <c r="E91" s="1988"/>
      <c r="F91" s="568" t="s">
        <v>314</v>
      </c>
      <c r="G91" s="632">
        <f>G92+G95</f>
        <v>10608000</v>
      </c>
      <c r="H91" s="1789" t="s">
        <v>687</v>
      </c>
      <c r="I91" s="611"/>
      <c r="J91" s="147"/>
      <c r="K91" s="147"/>
      <c r="L91" s="145"/>
      <c r="M91" s="145"/>
      <c r="N91" s="145"/>
      <c r="O91" s="187"/>
      <c r="P91" s="136"/>
      <c r="S91" s="585"/>
      <c r="T91" s="585"/>
    </row>
    <row r="92" spans="1:20" s="583" customFormat="1" ht="20.25" customHeight="1">
      <c r="A92" s="570">
        <v>2</v>
      </c>
      <c r="B92" s="570">
        <v>1</v>
      </c>
      <c r="C92" s="570">
        <v>15</v>
      </c>
      <c r="D92" s="570">
        <v>2</v>
      </c>
      <c r="E92" s="1982"/>
      <c r="F92" s="571" t="s">
        <v>64</v>
      </c>
      <c r="G92" s="572">
        <f>G93+G94</f>
        <v>10608000</v>
      </c>
      <c r="H92" s="569"/>
      <c r="I92" s="611"/>
      <c r="J92" s="147"/>
      <c r="K92" s="147"/>
      <c r="L92" s="145"/>
      <c r="M92" s="145"/>
      <c r="N92" s="145"/>
      <c r="O92" s="187"/>
      <c r="P92" s="136"/>
      <c r="S92" s="585"/>
      <c r="T92" s="585"/>
    </row>
    <row r="93" spans="1:20" s="583" customFormat="1" ht="20.25" customHeight="1">
      <c r="A93" s="570"/>
      <c r="B93" s="570"/>
      <c r="C93" s="570"/>
      <c r="D93" s="570"/>
      <c r="E93" s="1982"/>
      <c r="F93" s="571" t="s">
        <v>438</v>
      </c>
      <c r="G93" s="572">
        <f>'RAB  2.1'!I271</f>
        <v>208000</v>
      </c>
      <c r="H93" s="569"/>
      <c r="I93" s="611"/>
      <c r="J93" s="147"/>
      <c r="K93" s="147"/>
      <c r="L93" s="145"/>
      <c r="M93" s="145"/>
      <c r="N93" s="145"/>
      <c r="O93" s="187"/>
      <c r="P93" s="136"/>
      <c r="S93" s="585"/>
      <c r="T93" s="585"/>
    </row>
    <row r="94" spans="1:20" s="583" customFormat="1" ht="20.25" customHeight="1">
      <c r="A94" s="570"/>
      <c r="B94" s="570"/>
      <c r="C94" s="570"/>
      <c r="D94" s="570"/>
      <c r="E94" s="1982"/>
      <c r="F94" s="571" t="str">
        <f>'RAB  2.1'!C264</f>
        <v>Makan dan Minum</v>
      </c>
      <c r="G94" s="572">
        <f>'RAB  2.1'!I263</f>
        <v>10400000</v>
      </c>
      <c r="H94" s="569"/>
      <c r="I94" s="611"/>
      <c r="J94" s="147"/>
      <c r="K94" s="147"/>
      <c r="L94" s="145"/>
      <c r="M94" s="145"/>
      <c r="N94" s="145"/>
      <c r="O94" s="187"/>
      <c r="P94" s="136"/>
      <c r="S94" s="585"/>
      <c r="T94" s="585"/>
    </row>
    <row r="95" spans="1:20" s="583" customFormat="1" ht="20.25" customHeight="1">
      <c r="A95" s="570">
        <v>2</v>
      </c>
      <c r="B95" s="570">
        <v>1</v>
      </c>
      <c r="C95" s="570">
        <v>15</v>
      </c>
      <c r="D95" s="570">
        <v>3</v>
      </c>
      <c r="E95" s="1982"/>
      <c r="F95" s="571" t="s">
        <v>66</v>
      </c>
      <c r="G95" s="572">
        <v>0</v>
      </c>
      <c r="H95" s="569"/>
      <c r="I95" s="611"/>
      <c r="J95" s="147"/>
      <c r="K95" s="147"/>
      <c r="L95" s="145"/>
      <c r="M95" s="145"/>
      <c r="N95" s="145"/>
      <c r="O95" s="187"/>
      <c r="P95" s="136"/>
      <c r="S95" s="585"/>
      <c r="T95" s="585"/>
    </row>
    <row r="96" spans="1:20" s="583" customFormat="1" ht="20.25" customHeight="1">
      <c r="A96" s="570"/>
      <c r="B96" s="570"/>
      <c r="C96" s="570"/>
      <c r="D96" s="570"/>
      <c r="E96" s="1982"/>
      <c r="F96" s="571"/>
      <c r="G96" s="572"/>
      <c r="H96" s="569"/>
      <c r="I96" s="611"/>
      <c r="J96" s="147"/>
      <c r="K96" s="147"/>
      <c r="L96" s="145"/>
      <c r="M96" s="145"/>
      <c r="N96" s="145"/>
      <c r="O96" s="187"/>
      <c r="P96" s="136"/>
      <c r="S96" s="585"/>
      <c r="T96" s="585"/>
    </row>
    <row r="97" spans="1:20" s="583" customFormat="1" ht="33.75" customHeight="1">
      <c r="A97" s="645">
        <v>2</v>
      </c>
      <c r="B97" s="645">
        <v>1</v>
      </c>
      <c r="C97" s="645">
        <v>22</v>
      </c>
      <c r="D97" s="645"/>
      <c r="E97" s="1988"/>
      <c r="F97" s="574" t="s">
        <v>310</v>
      </c>
      <c r="G97" s="632">
        <f>G98+G102</f>
        <v>9429900</v>
      </c>
      <c r="H97" s="650" t="s">
        <v>687</v>
      </c>
      <c r="I97" s="609"/>
      <c r="J97" s="147"/>
      <c r="K97" s="147"/>
      <c r="L97" s="145"/>
      <c r="M97" s="145"/>
      <c r="N97" s="145"/>
      <c r="O97" s="146"/>
      <c r="P97" s="136"/>
      <c r="S97" s="585"/>
      <c r="T97" s="585"/>
    </row>
    <row r="98" spans="1:20" s="583" customFormat="1" ht="23.25" customHeight="1">
      <c r="A98" s="570">
        <v>2</v>
      </c>
      <c r="B98" s="570">
        <v>1</v>
      </c>
      <c r="C98" s="570">
        <v>22</v>
      </c>
      <c r="D98" s="570">
        <v>2</v>
      </c>
      <c r="E98" s="1982"/>
      <c r="F98" s="571" t="s">
        <v>64</v>
      </c>
      <c r="G98" s="632">
        <f>G99+G100+G101</f>
        <v>9429900</v>
      </c>
      <c r="H98" s="573"/>
      <c r="I98" s="609"/>
      <c r="J98" s="147"/>
      <c r="K98" s="147"/>
      <c r="L98" s="145"/>
      <c r="M98" s="145"/>
      <c r="N98" s="145"/>
      <c r="O98" s="146"/>
      <c r="P98" s="136"/>
      <c r="S98" s="585"/>
      <c r="T98" s="585"/>
    </row>
    <row r="99" spans="1:20" s="583" customFormat="1" ht="23.25" customHeight="1">
      <c r="A99" s="570"/>
      <c r="B99" s="570"/>
      <c r="C99" s="570"/>
      <c r="D99" s="570"/>
      <c r="E99" s="1982"/>
      <c r="F99" s="571" t="str">
        <f>'RAB  2.1'!B307</f>
        <v>ATK</v>
      </c>
      <c r="G99" s="572">
        <f>'RAB  2.1'!I307</f>
        <v>495000</v>
      </c>
      <c r="H99" s="573"/>
      <c r="I99" s="609"/>
      <c r="J99" s="147"/>
      <c r="K99" s="147"/>
      <c r="L99" s="145"/>
      <c r="M99" s="145"/>
      <c r="N99" s="145"/>
      <c r="O99" s="146"/>
      <c r="P99" s="136"/>
      <c r="S99" s="585"/>
      <c r="T99" s="585"/>
    </row>
    <row r="100" spans="1:20" s="583" customFormat="1" ht="23.25" customHeight="1">
      <c r="A100" s="570"/>
      <c r="B100" s="570"/>
      <c r="C100" s="570"/>
      <c r="D100" s="570"/>
      <c r="E100" s="1982"/>
      <c r="F100" s="571" t="str">
        <f>'RAB  2.1'!B311</f>
        <v>Honor </v>
      </c>
      <c r="G100" s="572">
        <f>'RAB  2.1'!I311+'RAB  2.1'!I320</f>
        <v>7634900</v>
      </c>
      <c r="H100" s="573"/>
      <c r="I100" s="609"/>
      <c r="J100" s="147"/>
      <c r="K100" s="147"/>
      <c r="L100" s="145"/>
      <c r="M100" s="145"/>
      <c r="N100" s="145"/>
      <c r="O100" s="146"/>
      <c r="P100" s="136"/>
      <c r="S100" s="585"/>
      <c r="T100" s="585"/>
    </row>
    <row r="101" spans="1:20" s="583" customFormat="1" ht="23.25" customHeight="1">
      <c r="A101" s="570"/>
      <c r="B101" s="570"/>
      <c r="C101" s="570"/>
      <c r="D101" s="570"/>
      <c r="E101" s="1982"/>
      <c r="F101" s="571" t="str">
        <f>'RAB  2.1'!B314</f>
        <v>Makan dan Minum</v>
      </c>
      <c r="G101" s="572">
        <f>'RAB  2.1'!I314</f>
        <v>1300000</v>
      </c>
      <c r="H101" s="573"/>
      <c r="I101" s="609"/>
      <c r="J101" s="147"/>
      <c r="K101" s="147"/>
      <c r="L101" s="145"/>
      <c r="M101" s="145"/>
      <c r="N101" s="145"/>
      <c r="O101" s="146"/>
      <c r="P101" s="136"/>
      <c r="S101" s="585"/>
      <c r="T101" s="585"/>
    </row>
    <row r="102" spans="1:20" s="583" customFormat="1" ht="23.25" customHeight="1">
      <c r="A102" s="570">
        <v>2</v>
      </c>
      <c r="B102" s="570">
        <v>1</v>
      </c>
      <c r="C102" s="570">
        <v>22</v>
      </c>
      <c r="D102" s="570">
        <v>3</v>
      </c>
      <c r="E102" s="1982"/>
      <c r="F102" s="571" t="s">
        <v>66</v>
      </c>
      <c r="G102" s="632">
        <v>0</v>
      </c>
      <c r="H102" s="573"/>
      <c r="I102" s="609"/>
      <c r="J102" s="147"/>
      <c r="K102" s="147"/>
      <c r="L102" s="145"/>
      <c r="M102" s="145"/>
      <c r="N102" s="145"/>
      <c r="O102" s="146"/>
      <c r="P102" s="136"/>
      <c r="S102" s="585"/>
      <c r="T102" s="585"/>
    </row>
    <row r="103" spans="1:20" s="583" customFormat="1" ht="23.25" customHeight="1">
      <c r="A103" s="570"/>
      <c r="B103" s="570"/>
      <c r="C103" s="570"/>
      <c r="D103" s="570"/>
      <c r="E103" s="1982"/>
      <c r="F103" s="575"/>
      <c r="G103" s="572"/>
      <c r="H103" s="573"/>
      <c r="I103" s="609"/>
      <c r="J103" s="147"/>
      <c r="K103" s="147"/>
      <c r="L103" s="145"/>
      <c r="M103" s="145"/>
      <c r="N103" s="145"/>
      <c r="O103" s="146"/>
      <c r="P103" s="136"/>
      <c r="S103" s="585"/>
      <c r="T103" s="585"/>
    </row>
    <row r="104" spans="1:20" s="583" customFormat="1" ht="32.25" customHeight="1">
      <c r="A104" s="645">
        <v>2</v>
      </c>
      <c r="B104" s="645">
        <v>1</v>
      </c>
      <c r="C104" s="645">
        <v>25</v>
      </c>
      <c r="D104" s="645"/>
      <c r="E104" s="1988"/>
      <c r="F104" s="574" t="s">
        <v>308</v>
      </c>
      <c r="G104" s="632">
        <f>G105+G108</f>
        <v>53052712</v>
      </c>
      <c r="H104" s="650" t="s">
        <v>687</v>
      </c>
      <c r="I104" s="609"/>
      <c r="J104" s="147"/>
      <c r="K104" s="189"/>
      <c r="L104" s="145"/>
      <c r="M104" s="145"/>
      <c r="N104" s="145"/>
      <c r="O104" s="146"/>
      <c r="P104" s="136"/>
      <c r="S104" s="585"/>
      <c r="T104" s="585"/>
    </row>
    <row r="105" spans="1:20" s="583" customFormat="1" ht="26.25" customHeight="1">
      <c r="A105" s="570">
        <v>2</v>
      </c>
      <c r="B105" s="570">
        <v>1</v>
      </c>
      <c r="C105" s="570">
        <v>25</v>
      </c>
      <c r="D105" s="570">
        <v>2</v>
      </c>
      <c r="E105" s="1982"/>
      <c r="F105" s="571" t="s">
        <v>64</v>
      </c>
      <c r="G105" s="632">
        <f>G106+G107</f>
        <v>21803712</v>
      </c>
      <c r="H105" s="573"/>
      <c r="I105" s="609"/>
      <c r="J105" s="147"/>
      <c r="K105" s="189"/>
      <c r="L105" s="145"/>
      <c r="M105" s="145"/>
      <c r="N105" s="145"/>
      <c r="O105" s="146"/>
      <c r="P105" s="136"/>
      <c r="S105" s="585"/>
      <c r="T105" s="585"/>
    </row>
    <row r="106" spans="1:20" s="583" customFormat="1" ht="26.25" customHeight="1">
      <c r="A106" s="570"/>
      <c r="B106" s="570"/>
      <c r="C106" s="570"/>
      <c r="D106" s="570"/>
      <c r="E106" s="1982"/>
      <c r="F106" s="571" t="s">
        <v>450</v>
      </c>
      <c r="G106" s="572">
        <f>'RAB  2.1'!I350+'RAB  2.1'!I398</f>
        <v>18624912</v>
      </c>
      <c r="H106" s="573"/>
      <c r="I106" s="609"/>
      <c r="J106" s="147"/>
      <c r="K106" s="189"/>
      <c r="L106" s="145"/>
      <c r="M106" s="145"/>
      <c r="N106" s="145"/>
      <c r="O106" s="146"/>
      <c r="P106" s="136"/>
      <c r="S106" s="585"/>
      <c r="T106" s="585"/>
    </row>
    <row r="107" spans="1:20" s="583" customFormat="1" ht="26.25" customHeight="1">
      <c r="A107" s="570"/>
      <c r="B107" s="570"/>
      <c r="C107" s="570"/>
      <c r="D107" s="570"/>
      <c r="E107" s="1982"/>
      <c r="F107" s="571" t="str">
        <f>'RAB  2.1'!C353</f>
        <v>Pengadaan</v>
      </c>
      <c r="G107" s="572">
        <f>'RAB  2.1'!I353</f>
        <v>3178800</v>
      </c>
      <c r="H107" s="573"/>
      <c r="I107" s="609"/>
      <c r="J107" s="147"/>
      <c r="K107" s="189"/>
      <c r="L107" s="145"/>
      <c r="M107" s="145"/>
      <c r="N107" s="145"/>
      <c r="O107" s="146"/>
      <c r="P107" s="136"/>
      <c r="S107" s="585"/>
      <c r="T107" s="585"/>
    </row>
    <row r="108" spans="1:20" s="583" customFormat="1" ht="26.25" customHeight="1">
      <c r="A108" s="570">
        <v>2</v>
      </c>
      <c r="B108" s="570">
        <v>1</v>
      </c>
      <c r="C108" s="570">
        <v>25</v>
      </c>
      <c r="D108" s="570">
        <v>3</v>
      </c>
      <c r="E108" s="1982"/>
      <c r="F108" s="571" t="s">
        <v>66</v>
      </c>
      <c r="G108" s="632">
        <f>G109+G110+G111</f>
        <v>31249000</v>
      </c>
      <c r="H108" s="573"/>
      <c r="I108" s="609"/>
      <c r="J108" s="147"/>
      <c r="K108" s="189"/>
      <c r="L108" s="145"/>
      <c r="M108" s="145"/>
      <c r="N108" s="145"/>
      <c r="O108" s="146"/>
      <c r="P108" s="136"/>
      <c r="S108" s="585"/>
      <c r="T108" s="585"/>
    </row>
    <row r="109" spans="1:20" s="583" customFormat="1" ht="26.25" customHeight="1">
      <c r="A109" s="570"/>
      <c r="B109" s="570"/>
      <c r="C109" s="570"/>
      <c r="D109" s="570"/>
      <c r="E109" s="1989"/>
      <c r="F109" s="940" t="str">
        <f>'RAB  2.1'!C375</f>
        <v>Rehab Dapur</v>
      </c>
      <c r="G109" s="572">
        <f>'RAB  2.1'!I375</f>
        <v>21179000</v>
      </c>
      <c r="H109" s="573"/>
      <c r="I109" s="609"/>
      <c r="J109" s="147"/>
      <c r="K109" s="189"/>
      <c r="L109" s="145"/>
      <c r="M109" s="145"/>
      <c r="N109" s="145"/>
      <c r="O109" s="146"/>
      <c r="P109" s="136"/>
      <c r="S109" s="585"/>
      <c r="T109" s="585"/>
    </row>
    <row r="110" spans="1:20" s="583" customFormat="1" ht="26.25" customHeight="1">
      <c r="A110" s="570"/>
      <c r="B110" s="570"/>
      <c r="C110" s="570"/>
      <c r="D110" s="570"/>
      <c r="E110" s="1989"/>
      <c r="F110" s="940" t="str">
        <f>'RAB  2.1'!C394</f>
        <v>Pembuatan tugu karang</v>
      </c>
      <c r="G110" s="572">
        <f>'RAB  2.1'!I394</f>
        <v>3270000</v>
      </c>
      <c r="H110" s="573"/>
      <c r="I110" s="609"/>
      <c r="J110" s="147"/>
      <c r="K110" s="189"/>
      <c r="L110" s="145"/>
      <c r="M110" s="145"/>
      <c r="N110" s="145"/>
      <c r="O110" s="146"/>
      <c r="P110" s="136"/>
      <c r="S110" s="585"/>
      <c r="T110" s="585"/>
    </row>
    <row r="111" spans="1:20" s="583" customFormat="1" ht="26.25" customHeight="1">
      <c r="A111" s="570"/>
      <c r="B111" s="570"/>
      <c r="C111" s="570"/>
      <c r="D111" s="570"/>
      <c r="E111" s="1989"/>
      <c r="F111" s="633" t="str">
        <f>'RAB  2.1'!C395</f>
        <v>Pembuatan Pagar Besi</v>
      </c>
      <c r="G111" s="572">
        <f>'RAB  2.1'!I395</f>
        <v>6800000</v>
      </c>
      <c r="H111" s="573"/>
      <c r="I111" s="609"/>
      <c r="J111" s="147"/>
      <c r="K111" s="189"/>
      <c r="L111" s="145"/>
      <c r="M111" s="145"/>
      <c r="N111" s="145"/>
      <c r="O111" s="146"/>
      <c r="P111" s="136"/>
      <c r="S111" s="585"/>
      <c r="T111" s="585"/>
    </row>
    <row r="112" spans="1:20" s="583" customFormat="1" ht="32.25" customHeight="1">
      <c r="A112" s="645">
        <v>2</v>
      </c>
      <c r="B112" s="645">
        <v>1</v>
      </c>
      <c r="C112" s="645">
        <v>26</v>
      </c>
      <c r="D112" s="645"/>
      <c r="E112" s="1991"/>
      <c r="F112" s="1793" t="s">
        <v>311</v>
      </c>
      <c r="G112" s="632">
        <f>G113+G116</f>
        <v>18717000</v>
      </c>
      <c r="H112" s="650" t="s">
        <v>687</v>
      </c>
      <c r="I112" s="609"/>
      <c r="J112" s="147"/>
      <c r="K112" s="147"/>
      <c r="L112" s="145"/>
      <c r="M112" s="145"/>
      <c r="N112" s="145"/>
      <c r="O112" s="146"/>
      <c r="P112" s="136">
        <v>2000000</v>
      </c>
      <c r="S112" s="585"/>
      <c r="T112" s="585"/>
    </row>
    <row r="113" spans="1:20" s="583" customFormat="1" ht="23.25" customHeight="1">
      <c r="A113" s="570">
        <v>2</v>
      </c>
      <c r="B113" s="570">
        <v>1</v>
      </c>
      <c r="C113" s="570">
        <v>26</v>
      </c>
      <c r="D113" s="570">
        <v>2</v>
      </c>
      <c r="E113" s="1982"/>
      <c r="F113" s="571" t="s">
        <v>64</v>
      </c>
      <c r="G113" s="632">
        <f>G114+G115</f>
        <v>18717000</v>
      </c>
      <c r="H113" s="573"/>
      <c r="I113" s="609"/>
      <c r="J113" s="147"/>
      <c r="K113" s="147"/>
      <c r="L113" s="145"/>
      <c r="M113" s="145"/>
      <c r="N113" s="145"/>
      <c r="O113" s="146"/>
      <c r="P113" s="136"/>
      <c r="S113" s="585"/>
      <c r="T113" s="585"/>
    </row>
    <row r="114" spans="1:20" s="583" customFormat="1" ht="23.25" customHeight="1">
      <c r="A114" s="570"/>
      <c r="B114" s="570"/>
      <c r="C114" s="570"/>
      <c r="D114" s="570"/>
      <c r="E114" s="1982"/>
      <c r="F114" s="571" t="str">
        <f>'RAB  2.1'!B436</f>
        <v>Honor</v>
      </c>
      <c r="G114" s="572">
        <f>'RAB  2.1'!I437+'RAB  2.1'!I449</f>
        <v>17767000</v>
      </c>
      <c r="H114" s="573"/>
      <c r="I114" s="609"/>
      <c r="J114" s="147"/>
      <c r="K114" s="147"/>
      <c r="L114" s="145"/>
      <c r="M114" s="145"/>
      <c r="N114" s="145"/>
      <c r="O114" s="146"/>
      <c r="P114" s="136"/>
      <c r="S114" s="585"/>
      <c r="T114" s="585"/>
    </row>
    <row r="115" spans="1:20" s="583" customFormat="1" ht="23.25" customHeight="1">
      <c r="A115" s="570"/>
      <c r="B115" s="570"/>
      <c r="C115" s="570"/>
      <c r="D115" s="570"/>
      <c r="E115" s="1982"/>
      <c r="F115" s="571" t="str">
        <f>'RAB  2.1'!B442</f>
        <v>Penggandaan</v>
      </c>
      <c r="G115" s="572">
        <f>'RAB  2.1'!I442</f>
        <v>950000</v>
      </c>
      <c r="H115" s="573"/>
      <c r="I115" s="609"/>
      <c r="J115" s="147"/>
      <c r="K115" s="147"/>
      <c r="L115" s="145"/>
      <c r="M115" s="145"/>
      <c r="N115" s="145"/>
      <c r="O115" s="146"/>
      <c r="P115" s="136"/>
      <c r="S115" s="585"/>
      <c r="T115" s="585"/>
    </row>
    <row r="116" spans="1:20" s="583" customFormat="1" ht="23.25" customHeight="1">
      <c r="A116" s="570">
        <v>2</v>
      </c>
      <c r="B116" s="570">
        <v>1</v>
      </c>
      <c r="C116" s="570">
        <v>26</v>
      </c>
      <c r="D116" s="570">
        <v>3</v>
      </c>
      <c r="E116" s="1982"/>
      <c r="F116" s="571" t="s">
        <v>66</v>
      </c>
      <c r="G116" s="632">
        <v>0</v>
      </c>
      <c r="H116" s="573"/>
      <c r="I116" s="609"/>
      <c r="J116" s="147"/>
      <c r="K116" s="147"/>
      <c r="L116" s="145"/>
      <c r="M116" s="145"/>
      <c r="N116" s="145"/>
      <c r="O116" s="146"/>
      <c r="P116" s="136"/>
      <c r="S116" s="585"/>
      <c r="T116" s="585"/>
    </row>
    <row r="117" spans="1:20" s="583" customFormat="1" ht="23.25" customHeight="1">
      <c r="A117" s="570"/>
      <c r="B117" s="570"/>
      <c r="C117" s="570"/>
      <c r="D117" s="570"/>
      <c r="E117" s="1989"/>
      <c r="F117" s="633"/>
      <c r="G117" s="572"/>
      <c r="H117" s="573"/>
      <c r="I117" s="609"/>
      <c r="J117" s="147"/>
      <c r="K117" s="147"/>
      <c r="L117" s="145"/>
      <c r="M117" s="145"/>
      <c r="N117" s="145"/>
      <c r="O117" s="146"/>
      <c r="P117" s="136"/>
      <c r="S117" s="585"/>
      <c r="T117" s="585"/>
    </row>
    <row r="118" spans="1:20" s="583" customFormat="1" ht="32.25" customHeight="1">
      <c r="A118" s="645">
        <v>2</v>
      </c>
      <c r="B118" s="645">
        <v>1</v>
      </c>
      <c r="C118" s="645">
        <v>33</v>
      </c>
      <c r="D118" s="645"/>
      <c r="E118" s="1988"/>
      <c r="F118" s="574" t="s">
        <v>312</v>
      </c>
      <c r="G118" s="632">
        <f>G119+G122</f>
        <v>3060000</v>
      </c>
      <c r="H118" s="650" t="s">
        <v>687</v>
      </c>
      <c r="I118" s="609"/>
      <c r="J118" s="147"/>
      <c r="K118" s="147"/>
      <c r="L118" s="145"/>
      <c r="M118" s="145"/>
      <c r="N118" s="145"/>
      <c r="O118" s="146"/>
      <c r="P118" s="136"/>
      <c r="S118" s="585"/>
      <c r="T118" s="585"/>
    </row>
    <row r="119" spans="1:20" s="583" customFormat="1" ht="23.25" customHeight="1">
      <c r="A119" s="570">
        <v>2</v>
      </c>
      <c r="B119" s="570">
        <v>1</v>
      </c>
      <c r="C119" s="570">
        <v>33</v>
      </c>
      <c r="D119" s="570">
        <v>2</v>
      </c>
      <c r="E119" s="1982"/>
      <c r="F119" s="571" t="s">
        <v>64</v>
      </c>
      <c r="G119" s="632">
        <f>G120+G121</f>
        <v>3060000</v>
      </c>
      <c r="H119" s="573"/>
      <c r="I119" s="609"/>
      <c r="J119" s="147"/>
      <c r="K119" s="147"/>
      <c r="L119" s="145"/>
      <c r="M119" s="145"/>
      <c r="N119" s="145"/>
      <c r="O119" s="146"/>
      <c r="P119" s="136"/>
      <c r="S119" s="585"/>
      <c r="T119" s="585"/>
    </row>
    <row r="120" spans="1:20" s="583" customFormat="1" ht="23.25" customHeight="1">
      <c r="A120" s="570"/>
      <c r="B120" s="570"/>
      <c r="C120" s="570"/>
      <c r="D120" s="570"/>
      <c r="E120" s="1982"/>
      <c r="F120" s="571" t="s">
        <v>438</v>
      </c>
      <c r="G120" s="572">
        <f>'RAB  2.1'!I486</f>
        <v>60000</v>
      </c>
      <c r="H120" s="573"/>
      <c r="I120" s="609"/>
      <c r="J120" s="147"/>
      <c r="K120" s="147"/>
      <c r="L120" s="145"/>
      <c r="M120" s="145"/>
      <c r="N120" s="145"/>
      <c r="O120" s="146"/>
      <c r="P120" s="136"/>
      <c r="S120" s="585"/>
      <c r="T120" s="585"/>
    </row>
    <row r="121" spans="1:20" s="583" customFormat="1" ht="23.25" customHeight="1">
      <c r="A121" s="570"/>
      <c r="B121" s="570"/>
      <c r="C121" s="570"/>
      <c r="D121" s="570"/>
      <c r="E121" s="1982"/>
      <c r="F121" s="571" t="str">
        <f>'RAB  2.1'!C479</f>
        <v>Bahan Cetak</v>
      </c>
      <c r="G121" s="572">
        <f>'RAB  2.1'!I479</f>
        <v>3000000</v>
      </c>
      <c r="H121" s="573"/>
      <c r="I121" s="609"/>
      <c r="J121" s="147"/>
      <c r="K121" s="147"/>
      <c r="L121" s="145"/>
      <c r="M121" s="145"/>
      <c r="N121" s="145"/>
      <c r="O121" s="146"/>
      <c r="P121" s="136"/>
      <c r="S121" s="585"/>
      <c r="T121" s="585"/>
    </row>
    <row r="122" spans="1:20" s="583" customFormat="1" ht="23.25" customHeight="1">
      <c r="A122" s="570">
        <v>2</v>
      </c>
      <c r="B122" s="570">
        <v>1</v>
      </c>
      <c r="C122" s="570">
        <v>33</v>
      </c>
      <c r="D122" s="570">
        <v>3</v>
      </c>
      <c r="E122" s="1982"/>
      <c r="F122" s="571" t="s">
        <v>66</v>
      </c>
      <c r="G122" s="632">
        <f>G123</f>
        <v>0</v>
      </c>
      <c r="H122" s="573"/>
      <c r="I122" s="609"/>
      <c r="J122" s="147"/>
      <c r="K122" s="147"/>
      <c r="L122" s="145"/>
      <c r="M122" s="145"/>
      <c r="N122" s="145"/>
      <c r="O122" s="146"/>
      <c r="P122" s="136"/>
      <c r="S122" s="585"/>
      <c r="T122" s="585"/>
    </row>
    <row r="123" spans="1:20" s="583" customFormat="1" ht="23.25" customHeight="1">
      <c r="A123" s="570"/>
      <c r="B123" s="570"/>
      <c r="C123" s="570"/>
      <c r="D123" s="570"/>
      <c r="E123" s="1982"/>
      <c r="F123" s="575" t="str">
        <f>'RAB  2.1'!C483</f>
        <v>Papan Informasi</v>
      </c>
      <c r="G123" s="572">
        <f>'RAB  2.1'!I483</f>
        <v>0</v>
      </c>
      <c r="H123" s="573"/>
      <c r="I123" s="609"/>
      <c r="J123" s="147"/>
      <c r="K123" s="147"/>
      <c r="L123" s="145"/>
      <c r="M123" s="145"/>
      <c r="N123" s="145"/>
      <c r="O123" s="146"/>
      <c r="P123" s="136"/>
      <c r="S123" s="585"/>
      <c r="T123" s="585"/>
    </row>
    <row r="124" spans="1:20" s="583" customFormat="1" ht="31.5" customHeight="1">
      <c r="A124" s="645">
        <v>2</v>
      </c>
      <c r="B124" s="645">
        <v>1</v>
      </c>
      <c r="C124" s="645">
        <v>55</v>
      </c>
      <c r="D124" s="645"/>
      <c r="E124" s="1991"/>
      <c r="F124" s="1793" t="s">
        <v>342</v>
      </c>
      <c r="G124" s="632">
        <f>G125+G127</f>
        <v>30538800</v>
      </c>
      <c r="H124" s="650" t="s">
        <v>687</v>
      </c>
      <c r="I124" s="609"/>
      <c r="J124" s="639"/>
      <c r="K124" s="586"/>
      <c r="L124" s="577"/>
      <c r="M124" s="577"/>
      <c r="N124" s="577"/>
      <c r="O124" s="245"/>
      <c r="S124" s="585"/>
      <c r="T124" s="585"/>
    </row>
    <row r="125" spans="1:20" s="583" customFormat="1" ht="21.75" customHeight="1">
      <c r="A125" s="570">
        <v>2</v>
      </c>
      <c r="B125" s="570">
        <v>1</v>
      </c>
      <c r="C125" s="570">
        <v>55</v>
      </c>
      <c r="D125" s="570">
        <v>2</v>
      </c>
      <c r="E125" s="1982"/>
      <c r="F125" s="571" t="s">
        <v>64</v>
      </c>
      <c r="G125" s="572">
        <f>G126</f>
        <v>598800</v>
      </c>
      <c r="H125" s="573"/>
      <c r="I125" s="609"/>
      <c r="J125" s="643"/>
      <c r="K125" s="586"/>
      <c r="L125" s="577"/>
      <c r="M125" s="577"/>
      <c r="N125" s="577"/>
      <c r="O125" s="245"/>
      <c r="S125" s="585"/>
      <c r="T125" s="585"/>
    </row>
    <row r="126" spans="1:20" s="583" customFormat="1" ht="21.75" customHeight="1">
      <c r="A126" s="570"/>
      <c r="B126" s="570"/>
      <c r="C126" s="570"/>
      <c r="D126" s="570"/>
      <c r="E126" s="1982"/>
      <c r="F126" s="571" t="s">
        <v>438</v>
      </c>
      <c r="G126" s="572">
        <f>'RAB  2.1'!I536</f>
        <v>598800</v>
      </c>
      <c r="H126" s="573"/>
      <c r="I126" s="609"/>
      <c r="J126" s="643"/>
      <c r="K126" s="586"/>
      <c r="L126" s="577"/>
      <c r="M126" s="577"/>
      <c r="N126" s="577"/>
      <c r="O126" s="245"/>
      <c r="S126" s="585"/>
      <c r="T126" s="585"/>
    </row>
    <row r="127" spans="1:20" s="583" customFormat="1" ht="21.75" customHeight="1">
      <c r="A127" s="570">
        <v>2</v>
      </c>
      <c r="B127" s="570">
        <v>1</v>
      </c>
      <c r="C127" s="570">
        <v>55</v>
      </c>
      <c r="D127" s="570">
        <v>3</v>
      </c>
      <c r="E127" s="1982"/>
      <c r="F127" s="571" t="s">
        <v>66</v>
      </c>
      <c r="G127" s="572">
        <f>G128</f>
        <v>29940000</v>
      </c>
      <c r="H127" s="573"/>
      <c r="I127" s="609"/>
      <c r="J127" s="643"/>
      <c r="K127" s="586"/>
      <c r="L127" s="577"/>
      <c r="M127" s="577"/>
      <c r="N127" s="577"/>
      <c r="O127" s="245"/>
      <c r="S127" s="585"/>
      <c r="T127" s="585"/>
    </row>
    <row r="128" spans="1:20" s="583" customFormat="1" ht="21.75" customHeight="1">
      <c r="A128" s="570"/>
      <c r="B128" s="570"/>
      <c r="C128" s="570"/>
      <c r="D128" s="570"/>
      <c r="E128" s="1989"/>
      <c r="F128" s="633" t="s">
        <v>428</v>
      </c>
      <c r="G128" s="572">
        <f>'RAB  2.1'!I523</f>
        <v>29940000</v>
      </c>
      <c r="H128" s="573"/>
      <c r="I128" s="609"/>
      <c r="J128" s="643"/>
      <c r="K128" s="586"/>
      <c r="L128" s="577"/>
      <c r="M128" s="577"/>
      <c r="N128" s="577"/>
      <c r="O128" s="245"/>
      <c r="S128" s="585"/>
      <c r="T128" s="585"/>
    </row>
    <row r="129" spans="1:20" s="583" customFormat="1" ht="34.5" customHeight="1">
      <c r="A129" s="645">
        <v>2</v>
      </c>
      <c r="B129" s="645">
        <v>1</v>
      </c>
      <c r="C129" s="645">
        <v>56</v>
      </c>
      <c r="D129" s="645"/>
      <c r="E129" s="1991"/>
      <c r="F129" s="1793" t="s">
        <v>343</v>
      </c>
      <c r="G129" s="632">
        <f>G130+G134</f>
        <v>7078800</v>
      </c>
      <c r="H129" s="650" t="s">
        <v>687</v>
      </c>
      <c r="I129" s="609"/>
      <c r="J129" s="586"/>
      <c r="K129" s="586"/>
      <c r="L129" s="577"/>
      <c r="M129" s="577"/>
      <c r="N129" s="577"/>
      <c r="O129" s="245"/>
      <c r="S129" s="585"/>
      <c r="T129" s="585"/>
    </row>
    <row r="130" spans="1:20" s="583" customFormat="1" ht="21" customHeight="1">
      <c r="A130" s="570">
        <v>2</v>
      </c>
      <c r="B130" s="570">
        <v>1</v>
      </c>
      <c r="C130" s="570">
        <v>56</v>
      </c>
      <c r="D130" s="570">
        <v>2</v>
      </c>
      <c r="E130" s="1982"/>
      <c r="F130" s="571" t="s">
        <v>64</v>
      </c>
      <c r="G130" s="632">
        <f>G131+G132+G133</f>
        <v>7078800</v>
      </c>
      <c r="H130" s="573"/>
      <c r="I130" s="609"/>
      <c r="J130" s="586"/>
      <c r="K130" s="586"/>
      <c r="L130" s="577"/>
      <c r="M130" s="577"/>
      <c r="N130" s="577"/>
      <c r="O130" s="245"/>
      <c r="S130" s="585"/>
      <c r="T130" s="585"/>
    </row>
    <row r="131" spans="1:20" s="583" customFormat="1" ht="21" customHeight="1">
      <c r="A131" s="570"/>
      <c r="B131" s="570"/>
      <c r="C131" s="570"/>
      <c r="D131" s="570"/>
      <c r="E131" s="1982"/>
      <c r="F131" s="571" t="s">
        <v>438</v>
      </c>
      <c r="G131" s="572">
        <f>'RAB  2.1'!I578</f>
        <v>138800</v>
      </c>
      <c r="H131" s="573"/>
      <c r="I131" s="609"/>
      <c r="J131" s="586"/>
      <c r="K131" s="586"/>
      <c r="L131" s="577"/>
      <c r="M131" s="577"/>
      <c r="N131" s="577"/>
      <c r="O131" s="245"/>
      <c r="S131" s="585"/>
      <c r="T131" s="585"/>
    </row>
    <row r="132" spans="1:20" s="583" customFormat="1" ht="21" customHeight="1">
      <c r="A132" s="570"/>
      <c r="B132" s="570"/>
      <c r="C132" s="570"/>
      <c r="D132" s="570"/>
      <c r="E132" s="1982"/>
      <c r="F132" s="571" t="str">
        <f>'RAB  2.1'!B569</f>
        <v>Kegiatan pemeliharaan Sarana Kantor</v>
      </c>
      <c r="G132" s="572">
        <f>'RAB  2.1'!I569</f>
        <v>3000000</v>
      </c>
      <c r="H132" s="573"/>
      <c r="I132" s="609"/>
      <c r="J132" s="586"/>
      <c r="K132" s="586"/>
      <c r="L132" s="577"/>
      <c r="M132" s="577"/>
      <c r="N132" s="577"/>
      <c r="O132" s="245"/>
      <c r="S132" s="585"/>
      <c r="T132" s="585"/>
    </row>
    <row r="133" spans="1:20" s="583" customFormat="1" ht="21" customHeight="1">
      <c r="A133" s="570"/>
      <c r="B133" s="570"/>
      <c r="C133" s="570"/>
      <c r="D133" s="570"/>
      <c r="E133" s="1982"/>
      <c r="F133" s="571" t="str">
        <f>'RAB  2.1'!B573</f>
        <v>Kegiatan pemeliharaan Motor Dinas</v>
      </c>
      <c r="G133" s="572">
        <f>'RAB  2.1'!I573</f>
        <v>3940000</v>
      </c>
      <c r="H133" s="573"/>
      <c r="I133" s="609"/>
      <c r="J133" s="586"/>
      <c r="K133" s="586"/>
      <c r="L133" s="577"/>
      <c r="M133" s="577"/>
      <c r="N133" s="577"/>
      <c r="O133" s="245"/>
      <c r="S133" s="585"/>
      <c r="T133" s="585"/>
    </row>
    <row r="134" spans="1:20" s="583" customFormat="1" ht="21" customHeight="1">
      <c r="A134" s="570">
        <v>2</v>
      </c>
      <c r="B134" s="570">
        <v>1</v>
      </c>
      <c r="C134" s="570">
        <v>56</v>
      </c>
      <c r="D134" s="570">
        <v>3</v>
      </c>
      <c r="E134" s="1982"/>
      <c r="F134" s="571" t="s">
        <v>66</v>
      </c>
      <c r="G134" s="632">
        <v>0</v>
      </c>
      <c r="H134" s="573"/>
      <c r="I134" s="609"/>
      <c r="J134" s="586"/>
      <c r="K134" s="586"/>
      <c r="L134" s="577"/>
      <c r="M134" s="577"/>
      <c r="N134" s="577"/>
      <c r="O134" s="245"/>
      <c r="S134" s="585"/>
      <c r="T134" s="585"/>
    </row>
    <row r="135" spans="1:20" s="583" customFormat="1" ht="21" customHeight="1">
      <c r="A135" s="570"/>
      <c r="B135" s="570"/>
      <c r="C135" s="570"/>
      <c r="D135" s="570"/>
      <c r="E135" s="1989"/>
      <c r="F135" s="633"/>
      <c r="G135" s="572"/>
      <c r="H135" s="573"/>
      <c r="I135" s="609"/>
      <c r="J135" s="586"/>
      <c r="K135" s="586"/>
      <c r="L135" s="577"/>
      <c r="M135" s="577"/>
      <c r="N135" s="577"/>
      <c r="O135" s="245"/>
      <c r="S135" s="585"/>
      <c r="T135" s="585"/>
    </row>
    <row r="136" spans="1:20" s="583" customFormat="1" ht="36" customHeight="1">
      <c r="A136" s="1787">
        <v>2</v>
      </c>
      <c r="B136" s="1787">
        <v>2</v>
      </c>
      <c r="C136" s="1787"/>
      <c r="D136" s="1787"/>
      <c r="E136" s="1987"/>
      <c r="F136" s="1788" t="s">
        <v>315</v>
      </c>
      <c r="G136" s="625">
        <f>G137+G144+G152+G158+G169+G178+G184+G189+G195+G203+G212+G218</f>
        <v>1329035463</v>
      </c>
      <c r="H136" s="1794"/>
      <c r="I136" s="609"/>
      <c r="J136" s="586"/>
      <c r="K136" s="586"/>
      <c r="L136" s="577"/>
      <c r="M136" s="577"/>
      <c r="N136" s="577"/>
      <c r="O136" s="245"/>
      <c r="S136" s="585"/>
      <c r="T136" s="585"/>
    </row>
    <row r="137" spans="1:20" s="583" customFormat="1" ht="33" customHeight="1">
      <c r="A137" s="645">
        <v>2</v>
      </c>
      <c r="B137" s="645">
        <v>2</v>
      </c>
      <c r="C137" s="645">
        <v>2</v>
      </c>
      <c r="D137" s="645"/>
      <c r="E137" s="1988"/>
      <c r="F137" s="568" t="s">
        <v>338</v>
      </c>
      <c r="G137" s="632">
        <f>G138+G142</f>
        <v>7752000</v>
      </c>
      <c r="H137" s="650" t="s">
        <v>830</v>
      </c>
      <c r="I137" s="609"/>
      <c r="J137" s="586"/>
      <c r="K137" s="586"/>
      <c r="L137" s="577"/>
      <c r="M137" s="577"/>
      <c r="N137" s="577"/>
      <c r="O137" s="245"/>
      <c r="S137" s="585"/>
      <c r="T137" s="585"/>
    </row>
    <row r="138" spans="1:20" s="583" customFormat="1" ht="22.5" customHeight="1">
      <c r="A138" s="570">
        <v>2</v>
      </c>
      <c r="B138" s="570">
        <v>2</v>
      </c>
      <c r="C138" s="570">
        <v>2</v>
      </c>
      <c r="D138" s="570">
        <v>2</v>
      </c>
      <c r="E138" s="1982"/>
      <c r="F138" s="571" t="s">
        <v>64</v>
      </c>
      <c r="G138" s="572">
        <f>G140+G141</f>
        <v>3852000</v>
      </c>
      <c r="H138" s="573"/>
      <c r="I138" s="609"/>
      <c r="J138" s="586"/>
      <c r="K138" s="586"/>
      <c r="L138" s="577"/>
      <c r="M138" s="577"/>
      <c r="N138" s="577"/>
      <c r="O138" s="245"/>
      <c r="S138" s="585"/>
      <c r="T138" s="585"/>
    </row>
    <row r="139" spans="1:20" s="583" customFormat="1" ht="22.5" customHeight="1">
      <c r="A139" s="570"/>
      <c r="B139" s="570"/>
      <c r="C139" s="570"/>
      <c r="D139" s="570"/>
      <c r="E139" s="1982"/>
      <c r="F139" s="571" t="s">
        <v>450</v>
      </c>
      <c r="G139" s="2117">
        <f>'RAB  2.2'!I24</f>
        <v>155040</v>
      </c>
      <c r="H139" s="573"/>
      <c r="I139" s="609"/>
      <c r="J139" s="586"/>
      <c r="K139" s="586"/>
      <c r="L139" s="577"/>
      <c r="M139" s="577"/>
      <c r="N139" s="577"/>
      <c r="O139" s="245"/>
      <c r="S139" s="585"/>
      <c r="T139" s="585"/>
    </row>
    <row r="140" spans="1:20" s="583" customFormat="1" ht="22.5" customHeight="1">
      <c r="A140" s="570"/>
      <c r="B140" s="570"/>
      <c r="C140" s="570"/>
      <c r="D140" s="570"/>
      <c r="E140" s="1982"/>
      <c r="F140" s="571" t="str">
        <f>'RAB  2.2'!B14</f>
        <v>Pemberian makanan tambahan</v>
      </c>
      <c r="G140" s="572">
        <f>'RAB  2.2'!I14</f>
        <v>3792000</v>
      </c>
      <c r="H140" s="573"/>
      <c r="I140" s="609"/>
      <c r="J140" s="586"/>
      <c r="K140" s="586"/>
      <c r="L140" s="577"/>
      <c r="M140" s="577"/>
      <c r="N140" s="577"/>
      <c r="O140" s="245"/>
      <c r="S140" s="585"/>
      <c r="T140" s="585"/>
    </row>
    <row r="141" spans="1:20" s="583" customFormat="1" ht="22.5" customHeight="1">
      <c r="A141" s="570"/>
      <c r="B141" s="570"/>
      <c r="C141" s="570"/>
      <c r="D141" s="570"/>
      <c r="E141" s="1982"/>
      <c r="F141" s="571" t="str">
        <f>'RAB  2.2'!B18</f>
        <v>ATK</v>
      </c>
      <c r="G141" s="572">
        <f>'RAB  2.2'!I18</f>
        <v>60000</v>
      </c>
      <c r="H141" s="573"/>
      <c r="I141" s="609"/>
      <c r="J141" s="586"/>
      <c r="K141" s="586"/>
      <c r="L141" s="577"/>
      <c r="M141" s="577"/>
      <c r="N141" s="577"/>
      <c r="O141" s="245"/>
      <c r="S141" s="585"/>
      <c r="T141" s="585"/>
    </row>
    <row r="142" spans="1:20" s="583" customFormat="1" ht="22.5" customHeight="1">
      <c r="A142" s="570">
        <v>2</v>
      </c>
      <c r="B142" s="570">
        <v>2</v>
      </c>
      <c r="C142" s="570">
        <v>2</v>
      </c>
      <c r="D142" s="570">
        <v>3</v>
      </c>
      <c r="E142" s="1982"/>
      <c r="F142" s="571" t="s">
        <v>66</v>
      </c>
      <c r="G142" s="572">
        <f>G143</f>
        <v>3900000</v>
      </c>
      <c r="H142" s="573"/>
      <c r="I142" s="609"/>
      <c r="J142" s="586"/>
      <c r="K142" s="586"/>
      <c r="L142" s="577"/>
      <c r="M142" s="577"/>
      <c r="N142" s="577"/>
      <c r="O142" s="245"/>
      <c r="S142" s="585"/>
      <c r="T142" s="585"/>
    </row>
    <row r="143" spans="1:20" s="583" customFormat="1" ht="22.5" customHeight="1">
      <c r="A143" s="570"/>
      <c r="B143" s="570"/>
      <c r="C143" s="570"/>
      <c r="D143" s="570"/>
      <c r="E143" s="1982"/>
      <c r="F143" s="571" t="str">
        <f>'RAB  2.2'!C21</f>
        <v>Tripot</v>
      </c>
      <c r="G143" s="572">
        <f>'RAB  2.2'!I20</f>
        <v>3900000</v>
      </c>
      <c r="H143" s="573"/>
      <c r="I143" s="609"/>
      <c r="J143" s="586"/>
      <c r="K143" s="586"/>
      <c r="L143" s="577"/>
      <c r="M143" s="577"/>
      <c r="N143" s="577"/>
      <c r="O143" s="245"/>
      <c r="S143" s="585"/>
      <c r="T143" s="585"/>
    </row>
    <row r="144" spans="1:20" s="583" customFormat="1" ht="36" customHeight="1">
      <c r="A144" s="645">
        <v>2</v>
      </c>
      <c r="B144" s="645">
        <v>2</v>
      </c>
      <c r="C144" s="645">
        <v>10</v>
      </c>
      <c r="D144" s="574"/>
      <c r="E144" s="1992"/>
      <c r="F144" s="568" t="s">
        <v>330</v>
      </c>
      <c r="G144" s="2088">
        <f>G145+G149</f>
        <v>54186480</v>
      </c>
      <c r="H144" s="574" t="s">
        <v>831</v>
      </c>
      <c r="I144" s="609"/>
      <c r="J144" s="586"/>
      <c r="K144" s="586"/>
      <c r="L144" s="577"/>
      <c r="M144" s="577"/>
      <c r="N144" s="577"/>
      <c r="O144" s="245"/>
      <c r="S144" s="585"/>
      <c r="T144" s="585"/>
    </row>
    <row r="145" spans="1:20" s="583" customFormat="1" ht="22.5" customHeight="1">
      <c r="A145" s="570">
        <v>2</v>
      </c>
      <c r="B145" s="570">
        <v>2</v>
      </c>
      <c r="C145" s="570">
        <v>10</v>
      </c>
      <c r="D145" s="570">
        <v>2</v>
      </c>
      <c r="E145" s="1982"/>
      <c r="F145" s="571" t="s">
        <v>64</v>
      </c>
      <c r="G145" s="2088">
        <f>G146+G147+G148</f>
        <v>54186480</v>
      </c>
      <c r="H145" s="649"/>
      <c r="I145" s="609"/>
      <c r="J145" s="586"/>
      <c r="K145" s="586"/>
      <c r="L145" s="577"/>
      <c r="M145" s="577"/>
      <c r="N145" s="577"/>
      <c r="O145" s="245"/>
      <c r="S145" s="585"/>
      <c r="T145" s="585"/>
    </row>
    <row r="146" spans="1:20" s="583" customFormat="1" ht="22.5" customHeight="1">
      <c r="A146" s="570"/>
      <c r="B146" s="570"/>
      <c r="C146" s="570"/>
      <c r="D146" s="570"/>
      <c r="E146" s="1982"/>
      <c r="F146" s="1385" t="s">
        <v>446</v>
      </c>
      <c r="G146" s="2089">
        <f>'RAB  2.2'!I55</f>
        <v>697591.02</v>
      </c>
      <c r="H146" s="649"/>
      <c r="I146" s="609"/>
      <c r="J146" s="586"/>
      <c r="K146" s="586"/>
      <c r="L146" s="577"/>
      <c r="M146" s="577"/>
      <c r="N146" s="577"/>
      <c r="O146" s="245"/>
      <c r="S146" s="585"/>
      <c r="T146" s="585"/>
    </row>
    <row r="147" spans="1:20" s="583" customFormat="1" ht="22.5" customHeight="1">
      <c r="A147" s="570"/>
      <c r="B147" s="570"/>
      <c r="C147" s="570"/>
      <c r="D147" s="570"/>
      <c r="E147" s="1982"/>
      <c r="F147" s="571" t="s">
        <v>450</v>
      </c>
      <c r="G147" s="2089">
        <f>'RAB  2.2'!I59+'RAB  2.2'!I81</f>
        <v>37014888.98</v>
      </c>
      <c r="H147" s="649"/>
      <c r="I147" s="609"/>
      <c r="J147" s="586"/>
      <c r="K147" s="586"/>
      <c r="L147" s="577"/>
      <c r="M147" s="577"/>
      <c r="N147" s="577"/>
      <c r="O147" s="245"/>
      <c r="S147" s="585"/>
      <c r="T147" s="585"/>
    </row>
    <row r="148" spans="1:20" s="583" customFormat="1" ht="22.5" customHeight="1">
      <c r="A148" s="570"/>
      <c r="B148" s="570"/>
      <c r="C148" s="570"/>
      <c r="D148" s="570"/>
      <c r="E148" s="1982"/>
      <c r="F148" s="571" t="s">
        <v>625</v>
      </c>
      <c r="G148" s="2089">
        <f>'RAB  2.2'!I61</f>
        <v>16474000</v>
      </c>
      <c r="H148" s="649"/>
      <c r="I148" s="609"/>
      <c r="J148" s="586"/>
      <c r="K148" s="586"/>
      <c r="L148" s="577"/>
      <c r="M148" s="577"/>
      <c r="N148" s="577"/>
      <c r="O148" s="245"/>
      <c r="S148" s="585"/>
      <c r="T148" s="585"/>
    </row>
    <row r="149" spans="1:20" s="583" customFormat="1" ht="22.5" customHeight="1">
      <c r="A149" s="570">
        <v>2</v>
      </c>
      <c r="B149" s="570">
        <v>2</v>
      </c>
      <c r="C149" s="570">
        <v>10</v>
      </c>
      <c r="D149" s="570">
        <v>3</v>
      </c>
      <c r="E149" s="1982"/>
      <c r="F149" s="571" t="s">
        <v>66</v>
      </c>
      <c r="G149" s="2088">
        <f>G150+G151</f>
        <v>0</v>
      </c>
      <c r="H149" s="649"/>
      <c r="I149" s="609"/>
      <c r="J149" s="586"/>
      <c r="K149" s="586"/>
      <c r="L149" s="577"/>
      <c r="M149" s="577"/>
      <c r="N149" s="577"/>
      <c r="O149" s="245"/>
      <c r="S149" s="585"/>
      <c r="T149" s="585"/>
    </row>
    <row r="150" spans="1:20" s="583" customFormat="1" ht="22.5" customHeight="1">
      <c r="A150" s="570"/>
      <c r="B150" s="570"/>
      <c r="C150" s="570"/>
      <c r="D150" s="570"/>
      <c r="E150" s="1982"/>
      <c r="F150" s="571" t="str">
        <f>'RAB  2.2'!C73</f>
        <v>Komputer</v>
      </c>
      <c r="G150" s="2089">
        <f>'RAB  2.2'!I73</f>
        <v>0</v>
      </c>
      <c r="H150" s="649"/>
      <c r="I150" s="609"/>
      <c r="J150" s="586"/>
      <c r="K150" s="586"/>
      <c r="L150" s="577"/>
      <c r="M150" s="577"/>
      <c r="N150" s="577"/>
      <c r="O150" s="245"/>
      <c r="S150" s="585"/>
      <c r="T150" s="585"/>
    </row>
    <row r="151" spans="1:20" s="583" customFormat="1" ht="22.5" customHeight="1">
      <c r="A151" s="570"/>
      <c r="B151" s="570"/>
      <c r="C151" s="570"/>
      <c r="D151" s="575"/>
      <c r="E151" s="1993"/>
      <c r="F151" s="571" t="str">
        <f>'RAB  2.2'!C75</f>
        <v>Speaker Aktif</v>
      </c>
      <c r="G151" s="2089">
        <f>'RAB  2.2'!I75</f>
        <v>0</v>
      </c>
      <c r="H151" s="649"/>
      <c r="I151" s="609"/>
      <c r="J151" s="586"/>
      <c r="K151" s="586"/>
      <c r="L151" s="577"/>
      <c r="M151" s="577"/>
      <c r="N151" s="577"/>
      <c r="O151" s="245"/>
      <c r="S151" s="585"/>
      <c r="T151" s="585"/>
    </row>
    <row r="152" spans="1:20" s="583" customFormat="1" ht="32.25" customHeight="1">
      <c r="A152" s="1795">
        <v>2</v>
      </c>
      <c r="B152" s="1795">
        <v>2</v>
      </c>
      <c r="C152" s="645">
        <v>15</v>
      </c>
      <c r="D152" s="1795"/>
      <c r="E152" s="1991"/>
      <c r="F152" s="568" t="s">
        <v>331</v>
      </c>
      <c r="G152" s="1388">
        <f>G153+G155</f>
        <v>189900650</v>
      </c>
      <c r="H152" s="1796" t="s">
        <v>767</v>
      </c>
      <c r="I152" s="609"/>
      <c r="J152" s="586"/>
      <c r="K152" s="586"/>
      <c r="L152" s="577"/>
      <c r="M152" s="577"/>
      <c r="N152" s="577"/>
      <c r="O152" s="245"/>
      <c r="S152" s="585"/>
      <c r="T152" s="585"/>
    </row>
    <row r="153" spans="1:20" s="583" customFormat="1" ht="24" customHeight="1">
      <c r="A153" s="570">
        <v>2</v>
      </c>
      <c r="B153" s="570">
        <v>2</v>
      </c>
      <c r="C153" s="570">
        <v>15</v>
      </c>
      <c r="D153" s="570">
        <v>2</v>
      </c>
      <c r="E153" s="1982"/>
      <c r="F153" s="571" t="s">
        <v>64</v>
      </c>
      <c r="G153" s="1388">
        <f>G154</f>
        <v>7972650</v>
      </c>
      <c r="H153" s="636"/>
      <c r="I153" s="609"/>
      <c r="J153" s="586"/>
      <c r="K153" s="2086">
        <v>189900650</v>
      </c>
      <c r="L153" s="577"/>
      <c r="M153" s="577"/>
      <c r="N153" s="577"/>
      <c r="O153" s="245"/>
      <c r="S153" s="585"/>
      <c r="T153" s="585"/>
    </row>
    <row r="154" spans="1:20" s="583" customFormat="1" ht="24" customHeight="1">
      <c r="A154" s="570"/>
      <c r="B154" s="570"/>
      <c r="C154" s="570"/>
      <c r="D154" s="570"/>
      <c r="E154" s="1982"/>
      <c r="F154" s="571" t="str">
        <f>'RAB  2.2'!B103</f>
        <v>Honor</v>
      </c>
      <c r="G154" s="635">
        <f>'RAB  2.2'!I103</f>
        <v>7972650</v>
      </c>
      <c r="H154" s="636"/>
      <c r="I154" s="609"/>
      <c r="J154" s="586"/>
      <c r="K154" s="2087">
        <f>K153-G152</f>
        <v>0</v>
      </c>
      <c r="L154" s="577"/>
      <c r="M154" s="577"/>
      <c r="N154" s="577"/>
      <c r="O154" s="245"/>
      <c r="S154" s="585"/>
      <c r="T154" s="585"/>
    </row>
    <row r="155" spans="1:20" s="583" customFormat="1" ht="24" customHeight="1">
      <c r="A155" s="570">
        <v>2</v>
      </c>
      <c r="B155" s="570">
        <v>2</v>
      </c>
      <c r="C155" s="570">
        <v>15</v>
      </c>
      <c r="D155" s="570">
        <v>3</v>
      </c>
      <c r="E155" s="1982"/>
      <c r="F155" s="571" t="s">
        <v>66</v>
      </c>
      <c r="G155" s="1388">
        <f>G156+G157</f>
        <v>181928000</v>
      </c>
      <c r="H155" s="636"/>
      <c r="I155" s="609"/>
      <c r="J155" s="586"/>
      <c r="K155" s="586"/>
      <c r="L155" s="577"/>
      <c r="M155" s="577"/>
      <c r="N155" s="577"/>
      <c r="O155" s="245"/>
      <c r="S155" s="585"/>
      <c r="T155" s="585"/>
    </row>
    <row r="156" spans="1:20" s="583" customFormat="1" ht="24" customHeight="1">
      <c r="A156" s="634"/>
      <c r="B156" s="634"/>
      <c r="C156" s="570"/>
      <c r="D156" s="634"/>
      <c r="E156" s="1989"/>
      <c r="F156" s="571" t="s">
        <v>626</v>
      </c>
      <c r="G156" s="635">
        <f>'RAB  2.2'!I108</f>
        <v>159453000</v>
      </c>
      <c r="H156" s="636"/>
      <c r="I156" s="609"/>
      <c r="J156" s="586"/>
      <c r="K156" s="586"/>
      <c r="L156" s="577"/>
      <c r="M156" s="577"/>
      <c r="N156" s="577"/>
      <c r="O156" s="245"/>
      <c r="S156" s="585"/>
      <c r="T156" s="585"/>
    </row>
    <row r="157" spans="1:20" s="583" customFormat="1" ht="33.75" customHeight="1">
      <c r="A157" s="634"/>
      <c r="B157" s="634"/>
      <c r="C157" s="570"/>
      <c r="D157" s="634"/>
      <c r="E157" s="1989"/>
      <c r="F157" s="571" t="s">
        <v>627</v>
      </c>
      <c r="G157" s="635">
        <f>'RAB  2.2'!I109</f>
        <v>22475000</v>
      </c>
      <c r="H157" s="636"/>
      <c r="I157" s="609"/>
      <c r="J157" s="586"/>
      <c r="K157" s="586"/>
      <c r="L157" s="577"/>
      <c r="M157" s="577"/>
      <c r="N157" s="577"/>
      <c r="O157" s="245"/>
      <c r="S157" s="585"/>
      <c r="T157" s="585"/>
    </row>
    <row r="158" spans="1:20" s="583" customFormat="1" ht="35.25" customHeight="1">
      <c r="A158" s="645">
        <v>2</v>
      </c>
      <c r="B158" s="645">
        <v>2</v>
      </c>
      <c r="C158" s="645">
        <v>16</v>
      </c>
      <c r="D158" s="645"/>
      <c r="E158" s="1988"/>
      <c r="F158" s="568" t="s">
        <v>340</v>
      </c>
      <c r="G158" s="632">
        <f>G159+G164</f>
        <v>559387500</v>
      </c>
      <c r="H158" s="650" t="s">
        <v>768</v>
      </c>
      <c r="I158" s="609"/>
      <c r="J158" s="586"/>
      <c r="K158" s="586"/>
      <c r="L158" s="577"/>
      <c r="M158" s="577"/>
      <c r="N158" s="577"/>
      <c r="O158" s="245"/>
      <c r="S158" s="585"/>
      <c r="T158" s="585"/>
    </row>
    <row r="159" spans="1:20" s="583" customFormat="1" ht="23.25" customHeight="1">
      <c r="A159" s="570">
        <v>2</v>
      </c>
      <c r="B159" s="570">
        <v>2</v>
      </c>
      <c r="C159" s="570">
        <v>16</v>
      </c>
      <c r="D159" s="570">
        <v>2</v>
      </c>
      <c r="E159" s="1982"/>
      <c r="F159" s="571" t="s">
        <v>64</v>
      </c>
      <c r="G159" s="632">
        <f>G160+G161</f>
        <v>0</v>
      </c>
      <c r="H159" s="573"/>
      <c r="I159" s="609"/>
      <c r="J159" s="586"/>
      <c r="K159" s="586"/>
      <c r="L159" s="577"/>
      <c r="M159" s="577"/>
      <c r="N159" s="577"/>
      <c r="O159" s="245"/>
      <c r="S159" s="585"/>
      <c r="T159" s="585"/>
    </row>
    <row r="160" spans="1:20" s="583" customFormat="1" ht="23.25" customHeight="1">
      <c r="A160" s="570"/>
      <c r="B160" s="570"/>
      <c r="C160" s="570"/>
      <c r="D160" s="570"/>
      <c r="E160" s="1982"/>
      <c r="F160" s="571" t="s">
        <v>438</v>
      </c>
      <c r="G160" s="572">
        <f>'RAB  2.2'!H151</f>
        <v>0</v>
      </c>
      <c r="H160" s="573"/>
      <c r="I160" s="609"/>
      <c r="J160" s="586"/>
      <c r="K160" s="586"/>
      <c r="L160" s="577"/>
      <c r="M160" s="577"/>
      <c r="N160" s="577"/>
      <c r="O160" s="245"/>
      <c r="S160" s="585"/>
      <c r="T160" s="585"/>
    </row>
    <row r="161" spans="1:20" s="583" customFormat="1" ht="23.25" customHeight="1">
      <c r="A161" s="570"/>
      <c r="B161" s="570"/>
      <c r="C161" s="570"/>
      <c r="D161" s="570"/>
      <c r="E161" s="1982"/>
      <c r="F161" s="571" t="s">
        <v>565</v>
      </c>
      <c r="G161" s="572">
        <f>'RAB  2.2'!H155</f>
        <v>0</v>
      </c>
      <c r="H161" s="573"/>
      <c r="I161" s="609"/>
      <c r="J161" s="586"/>
      <c r="K161" s="586"/>
      <c r="L161" s="577"/>
      <c r="M161" s="577"/>
      <c r="N161" s="577"/>
      <c r="O161" s="245"/>
      <c r="S161" s="585"/>
      <c r="T161" s="585"/>
    </row>
    <row r="162" spans="1:20" s="583" customFormat="1" ht="23.25" customHeight="1">
      <c r="A162" s="570"/>
      <c r="B162" s="570"/>
      <c r="C162" s="570"/>
      <c r="D162" s="570"/>
      <c r="E162" s="1982"/>
      <c r="F162" s="571"/>
      <c r="G162" s="572"/>
      <c r="H162" s="573"/>
      <c r="I162" s="609"/>
      <c r="J162" s="586"/>
      <c r="K162" s="586"/>
      <c r="L162" s="577"/>
      <c r="M162" s="577"/>
      <c r="N162" s="577"/>
      <c r="O162" s="245"/>
      <c r="S162" s="585"/>
      <c r="T162" s="585"/>
    </row>
    <row r="163" spans="1:20" s="583" customFormat="1" ht="23.25" customHeight="1">
      <c r="A163" s="570"/>
      <c r="B163" s="570"/>
      <c r="C163" s="570"/>
      <c r="D163" s="570"/>
      <c r="E163" s="1982"/>
      <c r="F163" s="568"/>
      <c r="G163" s="572"/>
      <c r="H163" s="573"/>
      <c r="I163" s="609"/>
      <c r="J163" s="586"/>
      <c r="K163" s="586"/>
      <c r="L163" s="577"/>
      <c r="M163" s="577"/>
      <c r="N163" s="577"/>
      <c r="O163" s="245"/>
      <c r="S163" s="585"/>
      <c r="T163" s="585"/>
    </row>
    <row r="164" spans="1:20" s="583" customFormat="1" ht="23.25" customHeight="1">
      <c r="A164" s="570">
        <v>2</v>
      </c>
      <c r="B164" s="570">
        <v>2</v>
      </c>
      <c r="C164" s="570">
        <v>16</v>
      </c>
      <c r="D164" s="570">
        <v>3</v>
      </c>
      <c r="E164" s="1982"/>
      <c r="F164" s="571" t="s">
        <v>66</v>
      </c>
      <c r="G164" s="632">
        <f>G165+G166</f>
        <v>559387500</v>
      </c>
      <c r="H164" s="573"/>
      <c r="I164" s="609"/>
      <c r="J164" s="586"/>
      <c r="K164" s="586"/>
      <c r="L164" s="577"/>
      <c r="M164" s="577"/>
      <c r="N164" s="577"/>
      <c r="O164" s="245"/>
      <c r="S164" s="585"/>
      <c r="T164" s="585"/>
    </row>
    <row r="165" spans="1:20" s="583" customFormat="1" ht="36.75" customHeight="1">
      <c r="A165" s="570"/>
      <c r="B165" s="570"/>
      <c r="C165" s="570"/>
      <c r="D165" s="570"/>
      <c r="E165" s="1982"/>
      <c r="F165" s="571" t="s">
        <v>628</v>
      </c>
      <c r="G165" s="572">
        <f>'RAB  2.2'!H161</f>
        <v>377561000</v>
      </c>
      <c r="H165" s="573"/>
      <c r="I165" s="609"/>
      <c r="J165" s="586"/>
      <c r="K165" s="586"/>
      <c r="L165" s="577"/>
      <c r="M165" s="577"/>
      <c r="N165" s="577"/>
      <c r="O165" s="245"/>
      <c r="S165" s="585"/>
      <c r="T165" s="585"/>
    </row>
    <row r="166" spans="1:20" s="583" customFormat="1" ht="31.5" customHeight="1">
      <c r="A166" s="570"/>
      <c r="B166" s="570"/>
      <c r="C166" s="570"/>
      <c r="D166" s="570"/>
      <c r="E166" s="1982"/>
      <c r="F166" s="571" t="s">
        <v>630</v>
      </c>
      <c r="G166" s="572">
        <f>'RAB  2.2'!H162</f>
        <v>181826500</v>
      </c>
      <c r="H166" s="573"/>
      <c r="I166" s="609"/>
      <c r="J166" s="586"/>
      <c r="K166" s="586"/>
      <c r="L166" s="577"/>
      <c r="M166" s="577"/>
      <c r="N166" s="577"/>
      <c r="O166" s="245"/>
      <c r="S166" s="585"/>
      <c r="T166" s="585"/>
    </row>
    <row r="167" spans="1:20" s="583" customFormat="1" ht="23.25" customHeight="1">
      <c r="A167" s="570"/>
      <c r="B167" s="570"/>
      <c r="C167" s="570"/>
      <c r="D167" s="570"/>
      <c r="E167" s="1982"/>
      <c r="F167" s="571"/>
      <c r="G167" s="572"/>
      <c r="H167" s="573"/>
      <c r="I167" s="609"/>
      <c r="J167" s="586"/>
      <c r="K167" s="586"/>
      <c r="L167" s="577"/>
      <c r="M167" s="577"/>
      <c r="N167" s="577"/>
      <c r="O167" s="245"/>
      <c r="S167" s="585"/>
      <c r="T167" s="585"/>
    </row>
    <row r="168" spans="1:20" s="583" customFormat="1" ht="23.25" customHeight="1">
      <c r="A168" s="570"/>
      <c r="B168" s="570"/>
      <c r="C168" s="570"/>
      <c r="D168" s="570"/>
      <c r="E168" s="1982"/>
      <c r="F168" s="571"/>
      <c r="G168" s="572"/>
      <c r="H168" s="573"/>
      <c r="I168" s="609"/>
      <c r="J168" s="586"/>
      <c r="K168" s="586"/>
      <c r="L168" s="577"/>
      <c r="M168" s="577"/>
      <c r="N168" s="577"/>
      <c r="O168" s="245"/>
      <c r="S168" s="585"/>
      <c r="T168" s="585"/>
    </row>
    <row r="169" spans="1:20" s="583" customFormat="1" ht="33.75" customHeight="1">
      <c r="A169" s="645">
        <v>2</v>
      </c>
      <c r="B169" s="645">
        <v>2</v>
      </c>
      <c r="C169" s="645">
        <v>19</v>
      </c>
      <c r="D169" s="645"/>
      <c r="E169" s="1988"/>
      <c r="F169" s="568" t="s">
        <v>339</v>
      </c>
      <c r="G169" s="632">
        <f>G170+G172</f>
        <v>54209033</v>
      </c>
      <c r="H169" s="2155" t="s">
        <v>816</v>
      </c>
      <c r="I169" s="609"/>
      <c r="J169" s="586"/>
      <c r="K169" s="586"/>
      <c r="L169" s="577"/>
      <c r="M169" s="577"/>
      <c r="N169" s="577"/>
      <c r="O169" s="245"/>
      <c r="S169" s="585"/>
      <c r="T169" s="585"/>
    </row>
    <row r="170" spans="1:20" s="583" customFormat="1" ht="22.5" customHeight="1">
      <c r="A170" s="570">
        <v>2</v>
      </c>
      <c r="B170" s="570">
        <v>2</v>
      </c>
      <c r="C170" s="570">
        <v>19</v>
      </c>
      <c r="D170" s="570">
        <v>2</v>
      </c>
      <c r="E170" s="1982"/>
      <c r="F170" s="571" t="s">
        <v>64</v>
      </c>
      <c r="G170" s="632">
        <f>G171</f>
        <v>5427616.02</v>
      </c>
      <c r="H170" s="2156"/>
      <c r="I170" s="609"/>
      <c r="J170" s="586"/>
      <c r="K170" s="586"/>
      <c r="L170" s="577"/>
      <c r="M170" s="577"/>
      <c r="N170" s="577"/>
      <c r="O170" s="245"/>
      <c r="S170" s="585"/>
      <c r="T170" s="585"/>
    </row>
    <row r="171" spans="1:20" s="583" customFormat="1" ht="22.5" customHeight="1">
      <c r="A171" s="570"/>
      <c r="B171" s="570"/>
      <c r="C171" s="570"/>
      <c r="D171" s="570"/>
      <c r="E171" s="1982"/>
      <c r="F171" s="571" t="s">
        <v>142</v>
      </c>
      <c r="G171" s="572">
        <f>'RAB  2.2'!I185</f>
        <v>5427616.02</v>
      </c>
      <c r="H171" s="2157"/>
      <c r="I171" s="609"/>
      <c r="J171" s="586"/>
      <c r="K171" s="586"/>
      <c r="L171" s="577"/>
      <c r="M171" s="577"/>
      <c r="N171" s="577"/>
      <c r="O171" s="245"/>
      <c r="S171" s="585"/>
      <c r="T171" s="585"/>
    </row>
    <row r="172" spans="1:20" s="583" customFormat="1" ht="22.5" customHeight="1">
      <c r="A172" s="570">
        <v>2</v>
      </c>
      <c r="B172" s="570">
        <v>2</v>
      </c>
      <c r="C172" s="570">
        <v>19</v>
      </c>
      <c r="D172" s="570">
        <v>3</v>
      </c>
      <c r="E172" s="1982"/>
      <c r="F172" s="571" t="s">
        <v>66</v>
      </c>
      <c r="G172" s="632">
        <f>SUM(G173:G177)</f>
        <v>48781416.980000004</v>
      </c>
      <c r="H172" s="573"/>
      <c r="I172" s="609"/>
      <c r="J172" s="586"/>
      <c r="K172" s="586"/>
      <c r="L172" s="577"/>
      <c r="M172" s="577"/>
      <c r="N172" s="577"/>
      <c r="O172" s="245"/>
      <c r="S172" s="585"/>
      <c r="T172" s="585"/>
    </row>
    <row r="173" spans="1:20" s="583" customFormat="1" ht="22.5" customHeight="1">
      <c r="A173" s="570"/>
      <c r="B173" s="570"/>
      <c r="C173" s="570"/>
      <c r="D173" s="570"/>
      <c r="E173" s="1982"/>
      <c r="F173" s="571" t="s">
        <v>631</v>
      </c>
      <c r="G173" s="572">
        <f>'RAB  2.2'!I190</f>
        <v>36132783.980000004</v>
      </c>
      <c r="H173" s="573"/>
      <c r="I173" s="609"/>
      <c r="J173" s="586"/>
      <c r="K173" s="586"/>
      <c r="L173" s="577"/>
      <c r="M173" s="577"/>
      <c r="N173" s="577"/>
      <c r="O173" s="245"/>
      <c r="S173" s="585"/>
      <c r="T173" s="585"/>
    </row>
    <row r="174" spans="1:20" s="583" customFormat="1" ht="22.5" customHeight="1">
      <c r="A174" s="570"/>
      <c r="B174" s="570"/>
      <c r="C174" s="570"/>
      <c r="D174" s="570"/>
      <c r="E174" s="1982"/>
      <c r="F174" s="2045" t="s">
        <v>815</v>
      </c>
      <c r="G174" s="2047">
        <f>'RAB  2.2'!I191</f>
        <v>5053633</v>
      </c>
      <c r="H174" s="2046"/>
      <c r="I174" s="609"/>
      <c r="J174" s="586"/>
      <c r="K174" s="586"/>
      <c r="L174" s="577"/>
      <c r="M174" s="577"/>
      <c r="N174" s="577"/>
      <c r="O174" s="245"/>
      <c r="S174" s="585"/>
      <c r="T174" s="585"/>
    </row>
    <row r="175" spans="1:20" s="583" customFormat="1" ht="22.5" customHeight="1">
      <c r="A175" s="570"/>
      <c r="B175" s="570"/>
      <c r="C175" s="570"/>
      <c r="D175" s="570"/>
      <c r="E175" s="1982"/>
      <c r="F175" s="2044" t="s">
        <v>810</v>
      </c>
      <c r="G175" s="572">
        <f>'RAB  2.2'!I192</f>
        <v>4000000</v>
      </c>
      <c r="H175" s="573"/>
      <c r="I175" s="609"/>
      <c r="J175" s="586"/>
      <c r="K175" s="586"/>
      <c r="L175" s="577"/>
      <c r="M175" s="577"/>
      <c r="N175" s="577"/>
      <c r="O175" s="245"/>
      <c r="S175" s="585"/>
      <c r="T175" s="585"/>
    </row>
    <row r="176" spans="1:20" s="583" customFormat="1" ht="22.5" customHeight="1">
      <c r="A176" s="570"/>
      <c r="B176" s="570"/>
      <c r="C176" s="570"/>
      <c r="D176" s="570"/>
      <c r="E176" s="1982"/>
      <c r="F176" s="2045" t="s">
        <v>811</v>
      </c>
      <c r="G176" s="2047">
        <f>'RAB  2.2'!I193</f>
        <v>3220000</v>
      </c>
      <c r="H176" s="2046"/>
      <c r="I176" s="609"/>
      <c r="J176" s="586"/>
      <c r="K176" s="586"/>
      <c r="L176" s="577"/>
      <c r="M176" s="577"/>
      <c r="N176" s="577"/>
      <c r="O176" s="245"/>
      <c r="S176" s="585"/>
      <c r="T176" s="585"/>
    </row>
    <row r="177" spans="1:20" s="583" customFormat="1" ht="22.5" customHeight="1">
      <c r="A177" s="570"/>
      <c r="B177" s="570"/>
      <c r="C177" s="570"/>
      <c r="D177" s="570"/>
      <c r="E177" s="1982"/>
      <c r="F177" s="2044" t="s">
        <v>560</v>
      </c>
      <c r="G177" s="572">
        <f>'RAB  2.2'!I194</f>
        <v>375000</v>
      </c>
      <c r="H177" s="573"/>
      <c r="I177" s="609"/>
      <c r="J177" s="586"/>
      <c r="K177" s="586"/>
      <c r="L177" s="577"/>
      <c r="M177" s="577"/>
      <c r="N177" s="577"/>
      <c r="O177" s="245"/>
      <c r="S177" s="585"/>
      <c r="T177" s="585"/>
    </row>
    <row r="178" spans="1:20" s="583" customFormat="1" ht="32.25" customHeight="1">
      <c r="A178" s="645">
        <v>2</v>
      </c>
      <c r="B178" s="645">
        <v>2</v>
      </c>
      <c r="C178" s="645">
        <v>22</v>
      </c>
      <c r="D178" s="645"/>
      <c r="E178" s="1988"/>
      <c r="F178" s="568" t="s">
        <v>332</v>
      </c>
      <c r="G178" s="632">
        <f>G179+G182</f>
        <v>4182000</v>
      </c>
      <c r="H178" s="650" t="s">
        <v>832</v>
      </c>
      <c r="I178" s="609"/>
      <c r="J178" s="586"/>
      <c r="K178" s="586"/>
      <c r="L178" s="577"/>
      <c r="M178" s="577"/>
      <c r="N178" s="577"/>
      <c r="O178" s="245"/>
      <c r="S178" s="585"/>
      <c r="T178" s="585"/>
    </row>
    <row r="179" spans="1:20" s="583" customFormat="1" ht="21" customHeight="1">
      <c r="A179" s="570">
        <v>2</v>
      </c>
      <c r="B179" s="570">
        <v>2</v>
      </c>
      <c r="C179" s="570">
        <v>22</v>
      </c>
      <c r="D179" s="570">
        <v>2</v>
      </c>
      <c r="E179" s="1982"/>
      <c r="F179" s="571" t="s">
        <v>64</v>
      </c>
      <c r="G179" s="632">
        <f>G180+G181</f>
        <v>3332000</v>
      </c>
      <c r="H179" s="573"/>
      <c r="I179" s="609"/>
      <c r="J179" s="586"/>
      <c r="K179" s="586"/>
      <c r="L179" s="577"/>
      <c r="M179" s="577"/>
      <c r="N179" s="577"/>
      <c r="O179" s="245"/>
      <c r="S179" s="585"/>
      <c r="T179" s="585"/>
    </row>
    <row r="180" spans="1:20" s="583" customFormat="1" ht="21" customHeight="1">
      <c r="A180" s="570"/>
      <c r="B180" s="570"/>
      <c r="C180" s="570"/>
      <c r="D180" s="570"/>
      <c r="E180" s="1982"/>
      <c r="F180" s="571" t="s">
        <v>142</v>
      </c>
      <c r="G180" s="572">
        <f>'RAB  2.2'!I237</f>
        <v>82000</v>
      </c>
      <c r="H180" s="573"/>
      <c r="I180" s="609"/>
      <c r="J180" s="586"/>
      <c r="K180" s="586"/>
      <c r="L180" s="577"/>
      <c r="M180" s="577"/>
      <c r="N180" s="577"/>
      <c r="O180" s="245"/>
      <c r="S180" s="585"/>
      <c r="T180" s="585"/>
    </row>
    <row r="181" spans="1:20" s="583" customFormat="1" ht="21" customHeight="1">
      <c r="A181" s="570"/>
      <c r="B181" s="570"/>
      <c r="C181" s="570"/>
      <c r="D181" s="570"/>
      <c r="E181" s="1982"/>
      <c r="F181" s="571" t="s">
        <v>428</v>
      </c>
      <c r="G181" s="572">
        <f>'RAB  2.2'!I226</f>
        <v>3250000</v>
      </c>
      <c r="H181" s="573"/>
      <c r="I181" s="609"/>
      <c r="J181" s="586"/>
      <c r="K181" s="586"/>
      <c r="L181" s="577"/>
      <c r="M181" s="577"/>
      <c r="N181" s="577"/>
      <c r="O181" s="245"/>
      <c r="S181" s="585"/>
      <c r="T181" s="585"/>
    </row>
    <row r="182" spans="1:20" s="583" customFormat="1" ht="21" customHeight="1">
      <c r="A182" s="570">
        <v>2</v>
      </c>
      <c r="B182" s="570">
        <v>2</v>
      </c>
      <c r="C182" s="570">
        <v>22</v>
      </c>
      <c r="D182" s="570">
        <v>3</v>
      </c>
      <c r="E182" s="1982"/>
      <c r="F182" s="571" t="s">
        <v>66</v>
      </c>
      <c r="G182" s="632">
        <f>G183</f>
        <v>850000</v>
      </c>
      <c r="H182" s="573"/>
      <c r="I182" s="609"/>
      <c r="J182" s="586"/>
      <c r="K182" s="586"/>
      <c r="L182" s="577"/>
      <c r="M182" s="577"/>
      <c r="N182" s="577"/>
      <c r="O182" s="245"/>
      <c r="S182" s="585"/>
      <c r="T182" s="585"/>
    </row>
    <row r="183" spans="1:20" s="583" customFormat="1" ht="21" customHeight="1">
      <c r="A183" s="570"/>
      <c r="B183" s="570"/>
      <c r="C183" s="570"/>
      <c r="D183" s="570"/>
      <c r="E183" s="1982"/>
      <c r="F183" s="571" t="s">
        <v>632</v>
      </c>
      <c r="G183" s="572">
        <f>'RAB  2.2'!I234</f>
        <v>850000</v>
      </c>
      <c r="H183" s="573"/>
      <c r="I183" s="609"/>
      <c r="J183" s="586"/>
      <c r="K183" s="586"/>
      <c r="L183" s="577"/>
      <c r="M183" s="577"/>
      <c r="N183" s="577"/>
      <c r="O183" s="245"/>
      <c r="S183" s="585"/>
      <c r="T183" s="585"/>
    </row>
    <row r="184" spans="1:20" s="583" customFormat="1" ht="32.25" customHeight="1">
      <c r="A184" s="645">
        <v>2</v>
      </c>
      <c r="B184" s="645">
        <v>2</v>
      </c>
      <c r="C184" s="645">
        <v>23</v>
      </c>
      <c r="D184" s="645"/>
      <c r="E184" s="1988"/>
      <c r="F184" s="568" t="s">
        <v>333</v>
      </c>
      <c r="G184" s="632">
        <v>0</v>
      </c>
      <c r="H184" s="650"/>
      <c r="I184" s="609"/>
      <c r="J184" s="586"/>
      <c r="K184" s="586"/>
      <c r="L184" s="577"/>
      <c r="M184" s="577"/>
      <c r="N184" s="577"/>
      <c r="O184" s="245"/>
      <c r="S184" s="585"/>
      <c r="T184" s="585"/>
    </row>
    <row r="185" spans="1:20" s="583" customFormat="1" ht="22.5" customHeight="1">
      <c r="A185" s="570">
        <v>2</v>
      </c>
      <c r="B185" s="570">
        <v>2</v>
      </c>
      <c r="C185" s="570">
        <v>23</v>
      </c>
      <c r="D185" s="570">
        <v>2</v>
      </c>
      <c r="E185" s="1982"/>
      <c r="F185" s="571" t="s">
        <v>64</v>
      </c>
      <c r="G185" s="572">
        <v>0</v>
      </c>
      <c r="H185" s="573"/>
      <c r="I185" s="609"/>
      <c r="J185" s="586"/>
      <c r="K185" s="586"/>
      <c r="L185" s="577"/>
      <c r="M185" s="577"/>
      <c r="N185" s="577"/>
      <c r="O185" s="245"/>
      <c r="S185" s="585"/>
      <c r="T185" s="585"/>
    </row>
    <row r="186" spans="1:20" s="583" customFormat="1" ht="22.5" customHeight="1">
      <c r="A186" s="570"/>
      <c r="B186" s="570"/>
      <c r="C186" s="570"/>
      <c r="D186" s="570"/>
      <c r="E186" s="1982"/>
      <c r="F186" s="568"/>
      <c r="G186" s="572"/>
      <c r="H186" s="573"/>
      <c r="I186" s="609"/>
      <c r="J186" s="586"/>
      <c r="K186" s="586"/>
      <c r="L186" s="577"/>
      <c r="M186" s="577"/>
      <c r="N186" s="577"/>
      <c r="O186" s="245"/>
      <c r="S186" s="585"/>
      <c r="T186" s="585"/>
    </row>
    <row r="187" spans="1:20" s="583" customFormat="1" ht="22.5" customHeight="1">
      <c r="A187" s="570">
        <v>2</v>
      </c>
      <c r="B187" s="570">
        <v>2</v>
      </c>
      <c r="C187" s="570">
        <v>23</v>
      </c>
      <c r="D187" s="570">
        <v>3</v>
      </c>
      <c r="E187" s="1982"/>
      <c r="F187" s="571" t="s">
        <v>66</v>
      </c>
      <c r="G187" s="572">
        <v>0</v>
      </c>
      <c r="H187" s="573"/>
      <c r="I187" s="609"/>
      <c r="J187" s="586"/>
      <c r="K187" s="586"/>
      <c r="L187" s="577"/>
      <c r="M187" s="577"/>
      <c r="N187" s="577"/>
      <c r="O187" s="245"/>
      <c r="S187" s="585"/>
      <c r="T187" s="585"/>
    </row>
    <row r="188" spans="1:20" s="583" customFormat="1" ht="22.5" customHeight="1">
      <c r="A188" s="570"/>
      <c r="B188" s="570"/>
      <c r="C188" s="570"/>
      <c r="D188" s="570"/>
      <c r="E188" s="1982"/>
      <c r="F188" s="571"/>
      <c r="G188" s="572"/>
      <c r="H188" s="573"/>
      <c r="I188" s="609"/>
      <c r="J188" s="586"/>
      <c r="K188" s="586"/>
      <c r="L188" s="577"/>
      <c r="M188" s="577"/>
      <c r="N188" s="577"/>
      <c r="O188" s="245"/>
      <c r="S188" s="585"/>
      <c r="T188" s="585"/>
    </row>
    <row r="189" spans="1:20" s="583" customFormat="1" ht="33" customHeight="1">
      <c r="A189" s="645">
        <v>2</v>
      </c>
      <c r="B189" s="645">
        <v>2</v>
      </c>
      <c r="C189" s="645">
        <v>26</v>
      </c>
      <c r="D189" s="645"/>
      <c r="E189" s="1988"/>
      <c r="F189" s="568" t="s">
        <v>618</v>
      </c>
      <c r="G189" s="632">
        <f>G190+G192</f>
        <v>99350000</v>
      </c>
      <c r="H189" s="650" t="s">
        <v>688</v>
      </c>
      <c r="I189" s="609"/>
      <c r="J189" s="586"/>
      <c r="K189" s="586"/>
      <c r="L189" s="577"/>
      <c r="M189" s="577"/>
      <c r="N189" s="577"/>
      <c r="O189" s="245"/>
      <c r="S189" s="585"/>
      <c r="T189" s="585"/>
    </row>
    <row r="190" spans="1:20" s="583" customFormat="1" ht="24" customHeight="1">
      <c r="A190" s="570">
        <v>2</v>
      </c>
      <c r="B190" s="570">
        <v>2</v>
      </c>
      <c r="C190" s="570">
        <v>26</v>
      </c>
      <c r="D190" s="570">
        <v>2</v>
      </c>
      <c r="E190" s="1982"/>
      <c r="F190" s="571" t="s">
        <v>64</v>
      </c>
      <c r="G190" s="572">
        <v>0</v>
      </c>
      <c r="H190" s="573"/>
      <c r="I190" s="609"/>
      <c r="J190" s="586"/>
      <c r="K190" s="586"/>
      <c r="L190" s="577"/>
      <c r="M190" s="577"/>
      <c r="N190" s="577"/>
      <c r="O190" s="245"/>
      <c r="S190" s="585"/>
      <c r="T190" s="585"/>
    </row>
    <row r="191" spans="1:20" s="583" customFormat="1" ht="20.25" customHeight="1">
      <c r="A191" s="570"/>
      <c r="B191" s="570"/>
      <c r="C191" s="570"/>
      <c r="D191" s="570"/>
      <c r="E191" s="1982"/>
      <c r="F191" s="568"/>
      <c r="G191" s="572"/>
      <c r="H191" s="573"/>
      <c r="I191" s="609"/>
      <c r="J191" s="586"/>
      <c r="K191" s="586"/>
      <c r="L191" s="577"/>
      <c r="M191" s="577"/>
      <c r="N191" s="577"/>
      <c r="O191" s="245"/>
      <c r="S191" s="585"/>
      <c r="T191" s="585"/>
    </row>
    <row r="192" spans="1:20" s="583" customFormat="1" ht="24" customHeight="1">
      <c r="A192" s="570">
        <v>2</v>
      </c>
      <c r="B192" s="570">
        <v>2</v>
      </c>
      <c r="C192" s="570">
        <v>26</v>
      </c>
      <c r="D192" s="570">
        <v>3</v>
      </c>
      <c r="E192" s="1982"/>
      <c r="F192" s="571" t="s">
        <v>66</v>
      </c>
      <c r="G192" s="572">
        <f>G193+G194</f>
        <v>99350000</v>
      </c>
      <c r="H192" s="573"/>
      <c r="I192" s="609"/>
      <c r="J192" s="586"/>
      <c r="K192" s="586"/>
      <c r="L192" s="577"/>
      <c r="M192" s="577"/>
      <c r="N192" s="577"/>
      <c r="O192" s="245"/>
      <c r="S192" s="585"/>
      <c r="T192" s="585"/>
    </row>
    <row r="193" spans="1:20" s="583" customFormat="1" ht="24" customHeight="1">
      <c r="A193" s="570"/>
      <c r="B193" s="570"/>
      <c r="C193" s="570"/>
      <c r="D193" s="570"/>
      <c r="E193" s="1982"/>
      <c r="F193" s="1379" t="s">
        <v>740</v>
      </c>
      <c r="G193" s="572">
        <f>'RAB  2.2'!I323</f>
        <v>70000000</v>
      </c>
      <c r="H193" s="573"/>
      <c r="I193" s="609"/>
      <c r="J193" s="586"/>
      <c r="K193" s="586"/>
      <c r="L193" s="577"/>
      <c r="M193" s="577"/>
      <c r="N193" s="577"/>
      <c r="O193" s="245"/>
      <c r="S193" s="585"/>
      <c r="T193" s="585"/>
    </row>
    <row r="194" spans="1:20" s="583" customFormat="1" ht="22.5" customHeight="1">
      <c r="A194" s="570"/>
      <c r="B194" s="570"/>
      <c r="C194" s="570"/>
      <c r="D194" s="570"/>
      <c r="E194" s="1982"/>
      <c r="F194" s="1379" t="s">
        <v>741</v>
      </c>
      <c r="G194" s="572">
        <f>'RAB  2.2'!I324</f>
        <v>29350000</v>
      </c>
      <c r="H194" s="573"/>
      <c r="I194" s="609"/>
      <c r="J194" s="586"/>
      <c r="K194" s="586"/>
      <c r="L194" s="577"/>
      <c r="M194" s="577"/>
      <c r="N194" s="577"/>
      <c r="O194" s="245"/>
      <c r="S194" s="585"/>
      <c r="T194" s="585"/>
    </row>
    <row r="195" spans="1:20" s="583" customFormat="1" ht="33" customHeight="1">
      <c r="A195" s="645">
        <v>2</v>
      </c>
      <c r="B195" s="645">
        <v>2</v>
      </c>
      <c r="C195" s="645">
        <v>29</v>
      </c>
      <c r="D195" s="645"/>
      <c r="E195" s="1988"/>
      <c r="F195" s="568" t="s">
        <v>334</v>
      </c>
      <c r="G195" s="632">
        <f>G196+G198</f>
        <v>125000000</v>
      </c>
      <c r="H195" s="650" t="s">
        <v>688</v>
      </c>
      <c r="I195" s="609"/>
      <c r="J195" s="586"/>
      <c r="K195" s="586"/>
      <c r="L195" s="577"/>
      <c r="M195" s="577"/>
      <c r="N195" s="577"/>
      <c r="O195" s="245"/>
      <c r="S195" s="585"/>
      <c r="T195" s="585"/>
    </row>
    <row r="196" spans="1:20" s="583" customFormat="1" ht="24" customHeight="1">
      <c r="A196" s="570">
        <v>2</v>
      </c>
      <c r="B196" s="570">
        <v>2</v>
      </c>
      <c r="C196" s="570">
        <v>29</v>
      </c>
      <c r="D196" s="570">
        <v>2</v>
      </c>
      <c r="E196" s="1982"/>
      <c r="F196" s="571" t="s">
        <v>64</v>
      </c>
      <c r="G196" s="572">
        <v>0</v>
      </c>
      <c r="H196" s="573"/>
      <c r="I196" s="609"/>
      <c r="J196" s="586"/>
      <c r="K196" s="586"/>
      <c r="L196" s="577"/>
      <c r="M196" s="577"/>
      <c r="N196" s="577"/>
      <c r="O196" s="245"/>
      <c r="S196" s="585"/>
      <c r="T196" s="585"/>
    </row>
    <row r="197" spans="1:20" s="583" customFormat="1" ht="20.25" customHeight="1">
      <c r="A197" s="570"/>
      <c r="B197" s="570"/>
      <c r="C197" s="570"/>
      <c r="D197" s="570"/>
      <c r="E197" s="1982"/>
      <c r="F197" s="568"/>
      <c r="G197" s="572"/>
      <c r="H197" s="573"/>
      <c r="I197" s="609"/>
      <c r="J197" s="586"/>
      <c r="K197" s="586"/>
      <c r="L197" s="577"/>
      <c r="M197" s="577"/>
      <c r="N197" s="577"/>
      <c r="O197" s="245"/>
      <c r="S197" s="585"/>
      <c r="T197" s="585"/>
    </row>
    <row r="198" spans="1:20" s="583" customFormat="1" ht="24" customHeight="1">
      <c r="A198" s="570">
        <v>2</v>
      </c>
      <c r="B198" s="570">
        <v>2</v>
      </c>
      <c r="C198" s="570">
        <v>29</v>
      </c>
      <c r="D198" s="570">
        <v>3</v>
      </c>
      <c r="E198" s="1982"/>
      <c r="F198" s="571" t="s">
        <v>66</v>
      </c>
      <c r="G198" s="572">
        <f>SUM(G199:G202)</f>
        <v>125000000</v>
      </c>
      <c r="H198" s="573"/>
      <c r="I198" s="609"/>
      <c r="J198" s="586"/>
      <c r="K198" s="586"/>
      <c r="L198" s="577"/>
      <c r="M198" s="577"/>
      <c r="N198" s="577"/>
      <c r="O198" s="245"/>
      <c r="S198" s="585"/>
      <c r="T198" s="585"/>
    </row>
    <row r="199" spans="1:20" s="583" customFormat="1" ht="24" customHeight="1">
      <c r="A199" s="570"/>
      <c r="B199" s="570"/>
      <c r="C199" s="570"/>
      <c r="D199" s="570"/>
      <c r="E199" s="1982"/>
      <c r="F199" s="571" t="s">
        <v>744</v>
      </c>
      <c r="G199" s="572">
        <v>20000000</v>
      </c>
      <c r="H199" s="573"/>
      <c r="I199" s="609"/>
      <c r="J199" s="586"/>
      <c r="K199" s="586"/>
      <c r="L199" s="577"/>
      <c r="M199" s="577"/>
      <c r="N199" s="577"/>
      <c r="O199" s="245"/>
      <c r="S199" s="585"/>
      <c r="T199" s="585"/>
    </row>
    <row r="200" spans="1:20" s="583" customFormat="1" ht="24" customHeight="1">
      <c r="A200" s="570"/>
      <c r="B200" s="570"/>
      <c r="C200" s="570"/>
      <c r="D200" s="570"/>
      <c r="E200" s="1982"/>
      <c r="F200" s="1379" t="s">
        <v>745</v>
      </c>
      <c r="G200" s="572">
        <v>30000000</v>
      </c>
      <c r="H200" s="573"/>
      <c r="I200" s="609"/>
      <c r="J200" s="586"/>
      <c r="K200" s="586"/>
      <c r="L200" s="577"/>
      <c r="M200" s="577"/>
      <c r="N200" s="577"/>
      <c r="O200" s="245"/>
      <c r="S200" s="585"/>
      <c r="T200" s="585"/>
    </row>
    <row r="201" spans="1:20" s="583" customFormat="1" ht="24" customHeight="1">
      <c r="A201" s="570"/>
      <c r="B201" s="570"/>
      <c r="C201" s="570"/>
      <c r="D201" s="570"/>
      <c r="E201" s="1982"/>
      <c r="F201" s="1379" t="s">
        <v>746</v>
      </c>
      <c r="G201" s="572">
        <v>30000000</v>
      </c>
      <c r="H201" s="573"/>
      <c r="I201" s="609"/>
      <c r="J201" s="1813">
        <f>G192+G205</f>
        <v>195000000</v>
      </c>
      <c r="K201" s="586"/>
      <c r="L201" s="577"/>
      <c r="M201" s="577"/>
      <c r="N201" s="577"/>
      <c r="O201" s="245"/>
      <c r="S201" s="585"/>
      <c r="T201" s="585"/>
    </row>
    <row r="202" spans="1:20" s="583" customFormat="1" ht="24" customHeight="1">
      <c r="A202" s="570"/>
      <c r="B202" s="570"/>
      <c r="C202" s="570"/>
      <c r="D202" s="570"/>
      <c r="E202" s="1982"/>
      <c r="F202" s="1379" t="s">
        <v>747</v>
      </c>
      <c r="G202" s="572">
        <v>45000000</v>
      </c>
      <c r="H202" s="573"/>
      <c r="I202" s="609"/>
      <c r="J202" s="586"/>
      <c r="K202" s="586"/>
      <c r="L202" s="577"/>
      <c r="M202" s="577"/>
      <c r="N202" s="577"/>
      <c r="O202" s="245"/>
      <c r="S202" s="585"/>
      <c r="T202" s="585"/>
    </row>
    <row r="203" spans="1:20" s="583" customFormat="1" ht="35.25" customHeight="1">
      <c r="A203" s="645">
        <v>2</v>
      </c>
      <c r="B203" s="645">
        <v>2</v>
      </c>
      <c r="C203" s="645">
        <v>32</v>
      </c>
      <c r="D203" s="645"/>
      <c r="E203" s="1988"/>
      <c r="F203" s="568" t="s">
        <v>335</v>
      </c>
      <c r="G203" s="632">
        <f>G204+G210</f>
        <v>150650000</v>
      </c>
      <c r="H203" s="650" t="s">
        <v>688</v>
      </c>
      <c r="I203" s="609"/>
      <c r="J203" s="586"/>
      <c r="K203" s="586"/>
      <c r="L203" s="577"/>
      <c r="M203" s="577"/>
      <c r="N203" s="577"/>
      <c r="O203" s="245"/>
      <c r="S203" s="585"/>
      <c r="T203" s="585"/>
    </row>
    <row r="204" spans="1:20" s="583" customFormat="1" ht="23.25" customHeight="1">
      <c r="A204" s="570">
        <v>2</v>
      </c>
      <c r="B204" s="570">
        <v>2</v>
      </c>
      <c r="C204" s="570">
        <v>32</v>
      </c>
      <c r="D204" s="570">
        <v>2</v>
      </c>
      <c r="E204" s="1982"/>
      <c r="F204" s="571" t="s">
        <v>64</v>
      </c>
      <c r="G204" s="572">
        <f>SUM(G205:G208)</f>
        <v>150650000</v>
      </c>
      <c r="H204" s="573"/>
      <c r="I204" s="609"/>
      <c r="J204" s="586"/>
      <c r="K204" s="586"/>
      <c r="L204" s="577"/>
      <c r="M204" s="577"/>
      <c r="N204" s="577"/>
      <c r="O204" s="245"/>
      <c r="S204" s="585"/>
      <c r="T204" s="585"/>
    </row>
    <row r="205" spans="1:20" s="583" customFormat="1" ht="23.25" customHeight="1">
      <c r="A205" s="570"/>
      <c r="B205" s="570"/>
      <c r="C205" s="570"/>
      <c r="D205" s="570"/>
      <c r="E205" s="1982"/>
      <c r="F205" s="1379" t="s">
        <v>748</v>
      </c>
      <c r="G205" s="572">
        <v>95650000</v>
      </c>
      <c r="H205" s="573"/>
      <c r="I205" s="609"/>
      <c r="J205" s="586"/>
      <c r="K205" s="586"/>
      <c r="L205" s="577"/>
      <c r="M205" s="577"/>
      <c r="N205" s="577"/>
      <c r="O205" s="245"/>
      <c r="S205" s="585"/>
      <c r="T205" s="585"/>
    </row>
    <row r="206" spans="1:20" s="583" customFormat="1" ht="23.25" customHeight="1">
      <c r="A206" s="570"/>
      <c r="B206" s="570"/>
      <c r="C206" s="570"/>
      <c r="D206" s="570"/>
      <c r="E206" s="1982"/>
      <c r="F206" s="1379" t="s">
        <v>749</v>
      </c>
      <c r="G206" s="572">
        <v>25000000</v>
      </c>
      <c r="H206" s="573"/>
      <c r="I206" s="609"/>
      <c r="J206" s="586"/>
      <c r="K206" s="586"/>
      <c r="L206" s="577"/>
      <c r="M206" s="577"/>
      <c r="N206" s="577"/>
      <c r="O206" s="245"/>
      <c r="S206" s="585"/>
      <c r="T206" s="585"/>
    </row>
    <row r="207" spans="1:20" s="583" customFormat="1" ht="23.25" customHeight="1">
      <c r="A207" s="570"/>
      <c r="B207" s="570"/>
      <c r="C207" s="570"/>
      <c r="D207" s="570"/>
      <c r="E207" s="1982"/>
      <c r="F207" s="1379" t="s">
        <v>750</v>
      </c>
      <c r="G207" s="572">
        <v>15000000</v>
      </c>
      <c r="H207" s="573"/>
      <c r="I207" s="609"/>
      <c r="J207" s="586"/>
      <c r="K207" s="586"/>
      <c r="L207" s="577"/>
      <c r="M207" s="577"/>
      <c r="N207" s="577"/>
      <c r="O207" s="245"/>
      <c r="S207" s="585"/>
      <c r="T207" s="585"/>
    </row>
    <row r="208" spans="1:20" s="583" customFormat="1" ht="23.25" customHeight="1">
      <c r="A208" s="570"/>
      <c r="B208" s="570"/>
      <c r="C208" s="570"/>
      <c r="D208" s="570"/>
      <c r="E208" s="1982"/>
      <c r="F208" s="1379" t="s">
        <v>751</v>
      </c>
      <c r="G208" s="572">
        <v>15000000</v>
      </c>
      <c r="H208" s="573"/>
      <c r="I208" s="609"/>
      <c r="J208" s="586"/>
      <c r="K208" s="586"/>
      <c r="L208" s="577"/>
      <c r="M208" s="577"/>
      <c r="N208" s="577"/>
      <c r="O208" s="245"/>
      <c r="S208" s="585"/>
      <c r="T208" s="585"/>
    </row>
    <row r="209" spans="1:20" s="583" customFormat="1" ht="23.25" customHeight="1">
      <c r="A209" s="570"/>
      <c r="B209" s="570"/>
      <c r="C209" s="570"/>
      <c r="D209" s="570"/>
      <c r="E209" s="1982"/>
      <c r="F209" s="568"/>
      <c r="G209" s="572"/>
      <c r="H209" s="573"/>
      <c r="I209" s="609"/>
      <c r="J209" s="586"/>
      <c r="K209" s="586"/>
      <c r="L209" s="577"/>
      <c r="M209" s="577"/>
      <c r="N209" s="577"/>
      <c r="O209" s="245"/>
      <c r="S209" s="585"/>
      <c r="T209" s="585"/>
    </row>
    <row r="210" spans="1:20" s="583" customFormat="1" ht="23.25" customHeight="1">
      <c r="A210" s="570">
        <v>2</v>
      </c>
      <c r="B210" s="570">
        <v>2</v>
      </c>
      <c r="C210" s="570">
        <v>32</v>
      </c>
      <c r="D210" s="570">
        <v>3</v>
      </c>
      <c r="E210" s="1982"/>
      <c r="F210" s="571" t="s">
        <v>66</v>
      </c>
      <c r="G210" s="572">
        <v>0</v>
      </c>
      <c r="H210" s="573"/>
      <c r="I210" s="609"/>
      <c r="J210" s="586"/>
      <c r="K210" s="586"/>
      <c r="L210" s="577"/>
      <c r="M210" s="577"/>
      <c r="N210" s="577"/>
      <c r="O210" s="245"/>
      <c r="S210" s="585"/>
      <c r="T210" s="585"/>
    </row>
    <row r="211" spans="1:20" s="583" customFormat="1" ht="23.25" customHeight="1">
      <c r="A211" s="570"/>
      <c r="B211" s="570"/>
      <c r="C211" s="570"/>
      <c r="D211" s="570"/>
      <c r="E211" s="1982"/>
      <c r="F211" s="571"/>
      <c r="G211" s="572"/>
      <c r="H211" s="573"/>
      <c r="I211" s="609"/>
      <c r="J211" s="586"/>
      <c r="K211" s="586"/>
      <c r="L211" s="577"/>
      <c r="M211" s="577"/>
      <c r="N211" s="577"/>
      <c r="O211" s="245"/>
      <c r="S211" s="585"/>
      <c r="T211" s="585"/>
    </row>
    <row r="212" spans="1:20" s="583" customFormat="1" ht="51" customHeight="1">
      <c r="A212" s="645">
        <v>2</v>
      </c>
      <c r="B212" s="645">
        <v>2</v>
      </c>
      <c r="C212" s="645">
        <v>39</v>
      </c>
      <c r="D212" s="645"/>
      <c r="E212" s="1988"/>
      <c r="F212" s="568" t="s">
        <v>336</v>
      </c>
      <c r="G212" s="632">
        <f>G213+G216</f>
        <v>54712800</v>
      </c>
      <c r="H212" s="650" t="s">
        <v>761</v>
      </c>
      <c r="I212" s="609"/>
      <c r="J212" s="586"/>
      <c r="K212" s="586"/>
      <c r="L212" s="577"/>
      <c r="M212" s="577"/>
      <c r="N212" s="577"/>
      <c r="O212" s="245"/>
      <c r="S212" s="585"/>
      <c r="T212" s="585"/>
    </row>
    <row r="213" spans="1:20" s="583" customFormat="1" ht="22.5" customHeight="1">
      <c r="A213" s="570">
        <v>2</v>
      </c>
      <c r="B213" s="570">
        <v>2</v>
      </c>
      <c r="C213" s="570">
        <v>39</v>
      </c>
      <c r="D213" s="570">
        <v>2</v>
      </c>
      <c r="E213" s="1982"/>
      <c r="F213" s="571" t="s">
        <v>64</v>
      </c>
      <c r="G213" s="632">
        <f>G214+G215</f>
        <v>42947800</v>
      </c>
      <c r="H213" s="573"/>
      <c r="I213" s="609"/>
      <c r="J213" s="586"/>
      <c r="K213" s="586"/>
      <c r="L213" s="577"/>
      <c r="M213" s="577"/>
      <c r="N213" s="577"/>
      <c r="O213" s="245"/>
      <c r="S213" s="585"/>
      <c r="T213" s="585"/>
    </row>
    <row r="214" spans="1:20" s="583" customFormat="1" ht="22.5" customHeight="1">
      <c r="A214" s="570"/>
      <c r="B214" s="570"/>
      <c r="C214" s="570"/>
      <c r="D214" s="570"/>
      <c r="E214" s="1982"/>
      <c r="F214" s="571" t="s">
        <v>142</v>
      </c>
      <c r="G214" s="572">
        <f>'RAB  2.2'!I436+'RAB  2.2'!I462</f>
        <v>42172800</v>
      </c>
      <c r="H214" s="573"/>
      <c r="I214" s="609"/>
      <c r="J214" s="586"/>
      <c r="K214" s="586"/>
      <c r="L214" s="577"/>
      <c r="M214" s="577"/>
      <c r="N214" s="577"/>
      <c r="O214" s="245"/>
      <c r="S214" s="585"/>
      <c r="T214" s="585"/>
    </row>
    <row r="215" spans="1:20" s="583" customFormat="1" ht="22.5" customHeight="1">
      <c r="A215" s="570"/>
      <c r="B215" s="570"/>
      <c r="C215" s="570"/>
      <c r="D215" s="570"/>
      <c r="E215" s="1982"/>
      <c r="F215" s="571" t="s">
        <v>593</v>
      </c>
      <c r="G215" s="572">
        <f>'RAB  2.2'!I442</f>
        <v>775000</v>
      </c>
      <c r="H215" s="573"/>
      <c r="I215" s="609"/>
      <c r="J215" s="586"/>
      <c r="K215" s="586"/>
      <c r="L215" s="577"/>
      <c r="M215" s="577"/>
      <c r="N215" s="577"/>
      <c r="O215" s="245"/>
      <c r="S215" s="585"/>
      <c r="T215" s="585"/>
    </row>
    <row r="216" spans="1:20" s="583" customFormat="1" ht="22.5" customHeight="1">
      <c r="A216" s="570">
        <v>2</v>
      </c>
      <c r="B216" s="570">
        <v>2</v>
      </c>
      <c r="C216" s="570">
        <v>39</v>
      </c>
      <c r="D216" s="570">
        <v>3</v>
      </c>
      <c r="E216" s="1982"/>
      <c r="F216" s="571" t="s">
        <v>66</v>
      </c>
      <c r="G216" s="632">
        <f>G217</f>
        <v>11765000</v>
      </c>
      <c r="H216" s="573"/>
      <c r="I216" s="609"/>
      <c r="J216" s="586"/>
      <c r="K216" s="586"/>
      <c r="L216" s="577"/>
      <c r="M216" s="577"/>
      <c r="N216" s="577"/>
      <c r="O216" s="245"/>
      <c r="S216" s="585"/>
      <c r="T216" s="585"/>
    </row>
    <row r="217" spans="1:20" s="583" customFormat="1" ht="22.5" customHeight="1">
      <c r="A217" s="570"/>
      <c r="B217" s="570"/>
      <c r="C217" s="570"/>
      <c r="D217" s="570"/>
      <c r="E217" s="1982"/>
      <c r="F217" s="571" t="str">
        <f>'RAB  2.2'!B448</f>
        <v>Penataan Taman Desa</v>
      </c>
      <c r="G217" s="572">
        <f>'RAB  2.2'!I448</f>
        <v>11765000</v>
      </c>
      <c r="H217" s="573"/>
      <c r="I217" s="609"/>
      <c r="J217" s="586"/>
      <c r="K217" s="586"/>
      <c r="L217" s="577"/>
      <c r="M217" s="577"/>
      <c r="N217" s="577"/>
      <c r="O217" s="245"/>
      <c r="S217" s="585"/>
      <c r="T217" s="585"/>
    </row>
    <row r="218" spans="1:20" s="583" customFormat="1" ht="33.75" customHeight="1">
      <c r="A218" s="645">
        <v>2</v>
      </c>
      <c r="B218" s="645">
        <v>2</v>
      </c>
      <c r="C218" s="645">
        <v>42</v>
      </c>
      <c r="D218" s="645"/>
      <c r="E218" s="1988"/>
      <c r="F218" s="568" t="s">
        <v>337</v>
      </c>
      <c r="G218" s="632">
        <f>G219+G222</f>
        <v>29705000</v>
      </c>
      <c r="H218" s="650" t="s">
        <v>761</v>
      </c>
      <c r="I218" s="609"/>
      <c r="J218" s="586"/>
      <c r="K218" s="586"/>
      <c r="L218" s="577"/>
      <c r="M218" s="577"/>
      <c r="N218" s="577"/>
      <c r="O218" s="245"/>
      <c r="S218" s="585"/>
      <c r="T218" s="585"/>
    </row>
    <row r="219" spans="1:20" s="583" customFormat="1" ht="20.25" customHeight="1">
      <c r="A219" s="570">
        <v>2</v>
      </c>
      <c r="B219" s="570">
        <v>2</v>
      </c>
      <c r="C219" s="570">
        <v>42</v>
      </c>
      <c r="D219" s="570">
        <v>2</v>
      </c>
      <c r="E219" s="1982"/>
      <c r="F219" s="571" t="s">
        <v>64</v>
      </c>
      <c r="G219" s="632">
        <f>G220+G221</f>
        <v>12705000</v>
      </c>
      <c r="H219" s="573"/>
      <c r="I219" s="609"/>
      <c r="J219" s="586"/>
      <c r="K219" s="586"/>
      <c r="L219" s="577"/>
      <c r="M219" s="577"/>
      <c r="N219" s="577"/>
      <c r="O219" s="245"/>
      <c r="S219" s="585"/>
      <c r="T219" s="585"/>
    </row>
    <row r="220" spans="1:20" s="583" customFormat="1" ht="20.25" customHeight="1">
      <c r="A220" s="570"/>
      <c r="B220" s="570"/>
      <c r="C220" s="570"/>
      <c r="D220" s="570"/>
      <c r="E220" s="1982"/>
      <c r="F220" s="571" t="s">
        <v>142</v>
      </c>
      <c r="G220" s="572">
        <f>'RAB  2.2'!I497</f>
        <v>10500000</v>
      </c>
      <c r="H220" s="573"/>
      <c r="I220" s="609"/>
      <c r="J220" s="586"/>
      <c r="K220" s="586"/>
      <c r="L220" s="577"/>
      <c r="M220" s="577"/>
      <c r="N220" s="577"/>
      <c r="O220" s="245"/>
      <c r="S220" s="585"/>
      <c r="T220" s="585"/>
    </row>
    <row r="221" spans="1:20" s="583" customFormat="1" ht="20.25" customHeight="1">
      <c r="A221" s="570"/>
      <c r="B221" s="570"/>
      <c r="C221" s="570"/>
      <c r="D221" s="570"/>
      <c r="E221" s="1982"/>
      <c r="F221" s="571" t="s">
        <v>152</v>
      </c>
      <c r="G221" s="572">
        <f>'RAB  2.2'!I499</f>
        <v>2205000</v>
      </c>
      <c r="H221" s="573"/>
      <c r="I221" s="609"/>
      <c r="J221" s="586"/>
      <c r="K221" s="586"/>
      <c r="L221" s="577"/>
      <c r="M221" s="577"/>
      <c r="N221" s="577"/>
      <c r="O221" s="245"/>
      <c r="S221" s="585"/>
      <c r="T221" s="585"/>
    </row>
    <row r="222" spans="1:20" s="583" customFormat="1" ht="20.25" customHeight="1">
      <c r="A222" s="570">
        <v>2</v>
      </c>
      <c r="B222" s="570">
        <v>2</v>
      </c>
      <c r="C222" s="570">
        <v>42</v>
      </c>
      <c r="D222" s="570">
        <v>3</v>
      </c>
      <c r="E222" s="1982"/>
      <c r="F222" s="571" t="s">
        <v>66</v>
      </c>
      <c r="G222" s="632">
        <f>G223</f>
        <v>17000000</v>
      </c>
      <c r="H222" s="573"/>
      <c r="I222" s="609"/>
      <c r="J222" s="586"/>
      <c r="K222" s="586"/>
      <c r="L222" s="577"/>
      <c r="M222" s="577"/>
      <c r="N222" s="577"/>
      <c r="O222" s="245"/>
      <c r="S222" s="585"/>
      <c r="T222" s="585"/>
    </row>
    <row r="223" spans="1:20" s="583" customFormat="1" ht="20.25" customHeight="1">
      <c r="A223" s="570"/>
      <c r="B223" s="570"/>
      <c r="C223" s="570"/>
      <c r="D223" s="570"/>
      <c r="E223" s="1982"/>
      <c r="F223" s="571" t="s">
        <v>428</v>
      </c>
      <c r="G223" s="572">
        <f>'RAB  2.2'!I504</f>
        <v>17000000</v>
      </c>
      <c r="H223" s="573"/>
      <c r="I223" s="609"/>
      <c r="J223" s="586"/>
      <c r="K223" s="586"/>
      <c r="L223" s="577"/>
      <c r="M223" s="577"/>
      <c r="N223" s="577"/>
      <c r="O223" s="245"/>
      <c r="S223" s="585"/>
      <c r="T223" s="585"/>
    </row>
    <row r="224" spans="1:20" s="583" customFormat="1" ht="33" customHeight="1">
      <c r="A224" s="1787">
        <v>2</v>
      </c>
      <c r="B224" s="1787">
        <v>3</v>
      </c>
      <c r="C224" s="1787"/>
      <c r="D224" s="1787"/>
      <c r="E224" s="1987"/>
      <c r="F224" s="1788" t="s">
        <v>21</v>
      </c>
      <c r="G224" s="1797">
        <f>G225+G231+G238+G246</f>
        <v>82317000</v>
      </c>
      <c r="H224" s="1798"/>
      <c r="I224" s="609"/>
      <c r="J224" s="586"/>
      <c r="K224" s="586"/>
      <c r="L224" s="577"/>
      <c r="M224" s="577"/>
      <c r="N224" s="577"/>
      <c r="O224" s="245"/>
      <c r="S224" s="585"/>
      <c r="T224" s="585"/>
    </row>
    <row r="225" spans="1:20" s="583" customFormat="1" ht="20.25" customHeight="1">
      <c r="A225" s="645">
        <v>2</v>
      </c>
      <c r="B225" s="645">
        <v>3</v>
      </c>
      <c r="C225" s="645">
        <v>5</v>
      </c>
      <c r="D225" s="645"/>
      <c r="E225" s="1991"/>
      <c r="F225" s="1799" t="s">
        <v>317</v>
      </c>
      <c r="G225" s="632">
        <f>G226+G229</f>
        <v>20502000</v>
      </c>
      <c r="H225" s="650" t="s">
        <v>687</v>
      </c>
      <c r="I225" s="609"/>
      <c r="J225" s="586"/>
      <c r="K225" s="586"/>
      <c r="L225" s="577"/>
      <c r="M225" s="577"/>
      <c r="N225" s="577"/>
      <c r="O225" s="245"/>
      <c r="S225" s="585"/>
      <c r="T225" s="585"/>
    </row>
    <row r="226" spans="1:20" s="583" customFormat="1" ht="20.25" customHeight="1">
      <c r="A226" s="570">
        <v>2</v>
      </c>
      <c r="B226" s="570">
        <v>3</v>
      </c>
      <c r="C226" s="570">
        <v>5</v>
      </c>
      <c r="D226" s="570">
        <v>2</v>
      </c>
      <c r="E226" s="1982"/>
      <c r="F226" s="571" t="s">
        <v>64</v>
      </c>
      <c r="G226" s="632">
        <f>G227+G228</f>
        <v>20502000</v>
      </c>
      <c r="H226" s="573"/>
      <c r="I226" s="609"/>
      <c r="J226" s="586"/>
      <c r="K226" s="586"/>
      <c r="L226" s="577"/>
      <c r="M226" s="577"/>
      <c r="N226" s="577"/>
      <c r="O226" s="245"/>
      <c r="S226" s="585"/>
      <c r="T226" s="585"/>
    </row>
    <row r="227" spans="1:20" s="583" customFormat="1" ht="20.25" customHeight="1">
      <c r="A227" s="570"/>
      <c r="B227" s="570"/>
      <c r="C227" s="570"/>
      <c r="D227" s="570"/>
      <c r="E227" s="1982"/>
      <c r="F227" s="571" t="s">
        <v>142</v>
      </c>
      <c r="G227" s="572">
        <f>'RAB  2.3'!I13+'RAB  2.3'!I22</f>
        <v>18402000</v>
      </c>
      <c r="H227" s="573"/>
      <c r="I227" s="609"/>
      <c r="J227" s="586"/>
      <c r="K227" s="586"/>
      <c r="L227" s="577"/>
      <c r="M227" s="577"/>
      <c r="N227" s="577"/>
      <c r="O227" s="245"/>
      <c r="S227" s="585"/>
      <c r="T227" s="585"/>
    </row>
    <row r="228" spans="1:20" s="583" customFormat="1" ht="20.25" customHeight="1">
      <c r="A228" s="570"/>
      <c r="B228" s="570"/>
      <c r="C228" s="570"/>
      <c r="D228" s="570"/>
      <c r="E228" s="1982"/>
      <c r="F228" s="571" t="s">
        <v>152</v>
      </c>
      <c r="G228" s="572">
        <f>'RAB  2.3'!I17</f>
        <v>2100000</v>
      </c>
      <c r="H228" s="573"/>
      <c r="I228" s="609"/>
      <c r="J228" s="586"/>
      <c r="K228" s="586"/>
      <c r="L228" s="577"/>
      <c r="M228" s="577"/>
      <c r="N228" s="577"/>
      <c r="O228" s="245"/>
      <c r="S228" s="585"/>
      <c r="T228" s="585"/>
    </row>
    <row r="229" spans="1:20" s="583" customFormat="1" ht="20.25" customHeight="1">
      <c r="A229" s="570">
        <v>2</v>
      </c>
      <c r="B229" s="570">
        <v>3</v>
      </c>
      <c r="C229" s="570">
        <v>5</v>
      </c>
      <c r="D229" s="570">
        <v>3</v>
      </c>
      <c r="E229" s="1982"/>
      <c r="F229" s="571" t="s">
        <v>66</v>
      </c>
      <c r="G229" s="632">
        <v>0</v>
      </c>
      <c r="H229" s="573"/>
      <c r="I229" s="609"/>
      <c r="J229" s="586"/>
      <c r="K229" s="586"/>
      <c r="L229" s="577"/>
      <c r="M229" s="577"/>
      <c r="N229" s="577"/>
      <c r="O229" s="245"/>
      <c r="S229" s="585"/>
      <c r="T229" s="585"/>
    </row>
    <row r="230" spans="1:20" s="583" customFormat="1" ht="20.25" customHeight="1">
      <c r="A230" s="570"/>
      <c r="B230" s="570"/>
      <c r="C230" s="570"/>
      <c r="D230" s="570"/>
      <c r="E230" s="1989"/>
      <c r="F230" s="637"/>
      <c r="G230" s="572"/>
      <c r="H230" s="573"/>
      <c r="I230" s="609"/>
      <c r="J230" s="586"/>
      <c r="K230" s="586"/>
      <c r="L230" s="577"/>
      <c r="M230" s="577"/>
      <c r="N230" s="577"/>
      <c r="O230" s="245"/>
      <c r="S230" s="585"/>
      <c r="T230" s="585"/>
    </row>
    <row r="231" spans="1:20" s="583" customFormat="1" ht="33.75" customHeight="1">
      <c r="A231" s="645">
        <v>2</v>
      </c>
      <c r="B231" s="645">
        <v>3</v>
      </c>
      <c r="C231" s="645">
        <v>14</v>
      </c>
      <c r="D231" s="645"/>
      <c r="E231" s="1991"/>
      <c r="F231" s="1793" t="s">
        <v>318</v>
      </c>
      <c r="G231" s="632">
        <f>G232+G236</f>
        <v>15402000</v>
      </c>
      <c r="H231" s="650" t="s">
        <v>762</v>
      </c>
      <c r="I231" s="609"/>
      <c r="J231" s="586"/>
      <c r="K231" s="586"/>
      <c r="L231" s="577"/>
      <c r="M231" s="577"/>
      <c r="N231" s="577"/>
      <c r="O231" s="245"/>
      <c r="S231" s="585"/>
      <c r="T231" s="585"/>
    </row>
    <row r="232" spans="1:20" s="583" customFormat="1" ht="22.5" customHeight="1">
      <c r="A232" s="570">
        <v>2</v>
      </c>
      <c r="B232" s="570">
        <v>3</v>
      </c>
      <c r="C232" s="570">
        <v>14</v>
      </c>
      <c r="D232" s="570">
        <v>2</v>
      </c>
      <c r="E232" s="1982"/>
      <c r="F232" s="571" t="s">
        <v>64</v>
      </c>
      <c r="G232" s="632">
        <f>G233+G234+G235</f>
        <v>15402000</v>
      </c>
      <c r="H232" s="573"/>
      <c r="I232" s="609"/>
      <c r="J232" s="586"/>
      <c r="K232" s="586"/>
      <c r="L232" s="577"/>
      <c r="M232" s="577"/>
      <c r="N232" s="577"/>
      <c r="O232" s="245"/>
      <c r="S232" s="585"/>
      <c r="T232" s="585"/>
    </row>
    <row r="233" spans="1:20" s="583" customFormat="1" ht="22.5" customHeight="1">
      <c r="A233" s="570"/>
      <c r="B233" s="570"/>
      <c r="C233" s="570"/>
      <c r="D233" s="570"/>
      <c r="E233" s="1982"/>
      <c r="F233" s="571" t="s">
        <v>142</v>
      </c>
      <c r="G233" s="572">
        <f>'RAB  2.3'!I67</f>
        <v>305471.53</v>
      </c>
      <c r="H233" s="573"/>
      <c r="I233" s="609"/>
      <c r="J233" s="586"/>
      <c r="K233" s="586"/>
      <c r="L233" s="577"/>
      <c r="M233" s="577"/>
      <c r="N233" s="577"/>
      <c r="O233" s="245"/>
      <c r="S233" s="585"/>
      <c r="T233" s="585"/>
    </row>
    <row r="234" spans="1:20" s="583" customFormat="1" ht="22.5" customHeight="1">
      <c r="A234" s="570"/>
      <c r="B234" s="570"/>
      <c r="C234" s="570"/>
      <c r="D234" s="570"/>
      <c r="E234" s="1982"/>
      <c r="F234" s="571" t="str">
        <f>'RAB  2.3'!B55</f>
        <v>Konsumsi</v>
      </c>
      <c r="G234" s="572">
        <f>'RAB  2.3'!I55</f>
        <v>4200000</v>
      </c>
      <c r="H234" s="573"/>
      <c r="I234" s="609"/>
      <c r="J234" s="586"/>
      <c r="K234" s="586"/>
      <c r="L234" s="577"/>
      <c r="M234" s="577"/>
      <c r="N234" s="577"/>
      <c r="O234" s="245"/>
      <c r="S234" s="585"/>
      <c r="T234" s="585"/>
    </row>
    <row r="235" spans="1:20" s="583" customFormat="1" ht="22.5" customHeight="1">
      <c r="A235" s="570"/>
      <c r="B235" s="570"/>
      <c r="C235" s="570"/>
      <c r="D235" s="570"/>
      <c r="E235" s="1982"/>
      <c r="F235" s="571" t="str">
        <f>'RAB  2.3'!B58</f>
        <v>Pengadaan</v>
      </c>
      <c r="G235" s="572">
        <f>'RAB  2.3'!I58</f>
        <v>10896528.469999999</v>
      </c>
      <c r="H235" s="573"/>
      <c r="I235" s="609"/>
      <c r="J235" s="586"/>
      <c r="K235" s="586"/>
      <c r="L235" s="577"/>
      <c r="M235" s="577"/>
      <c r="N235" s="577"/>
      <c r="O235" s="245"/>
      <c r="S235" s="585"/>
      <c r="T235" s="585"/>
    </row>
    <row r="236" spans="1:20" s="583" customFormat="1" ht="22.5" customHeight="1">
      <c r="A236" s="570">
        <v>2</v>
      </c>
      <c r="B236" s="570">
        <v>3</v>
      </c>
      <c r="C236" s="570">
        <v>14</v>
      </c>
      <c r="D236" s="570">
        <v>3</v>
      </c>
      <c r="E236" s="1982"/>
      <c r="F236" s="571" t="s">
        <v>66</v>
      </c>
      <c r="G236" s="632">
        <v>0</v>
      </c>
      <c r="H236" s="573"/>
      <c r="I236" s="609"/>
      <c r="J236" s="586"/>
      <c r="K236" s="586"/>
      <c r="L236" s="577"/>
      <c r="M236" s="577"/>
      <c r="N236" s="577"/>
      <c r="O236" s="245"/>
      <c r="S236" s="585"/>
      <c r="T236" s="585"/>
    </row>
    <row r="237" spans="1:20" s="583" customFormat="1" ht="22.5" customHeight="1">
      <c r="A237" s="570"/>
      <c r="B237" s="570"/>
      <c r="C237" s="570"/>
      <c r="D237" s="570"/>
      <c r="E237" s="1989"/>
      <c r="F237" s="633"/>
      <c r="G237" s="572"/>
      <c r="H237" s="573"/>
      <c r="I237" s="609"/>
      <c r="J237" s="586"/>
      <c r="K237" s="586"/>
      <c r="L237" s="577"/>
      <c r="M237" s="577"/>
      <c r="N237" s="577"/>
      <c r="O237" s="245"/>
      <c r="S237" s="585"/>
      <c r="T237" s="585"/>
    </row>
    <row r="238" spans="1:20" s="583" customFormat="1" ht="33" customHeight="1">
      <c r="A238" s="645">
        <v>2</v>
      </c>
      <c r="B238" s="645">
        <v>3</v>
      </c>
      <c r="C238" s="645">
        <v>15</v>
      </c>
      <c r="D238" s="645"/>
      <c r="E238" s="1991"/>
      <c r="F238" s="1793" t="s">
        <v>319</v>
      </c>
      <c r="G238" s="632">
        <f>G239+G244</f>
        <v>36413000</v>
      </c>
      <c r="H238" s="650" t="s">
        <v>687</v>
      </c>
      <c r="I238" s="609"/>
      <c r="J238" s="586"/>
      <c r="K238" s="586"/>
      <c r="L238" s="577"/>
      <c r="M238" s="577"/>
      <c r="N238" s="577"/>
      <c r="O238" s="245"/>
      <c r="S238" s="585"/>
      <c r="T238" s="585"/>
    </row>
    <row r="239" spans="1:20" s="583" customFormat="1" ht="23.25" customHeight="1">
      <c r="A239" s="570">
        <v>2</v>
      </c>
      <c r="B239" s="570">
        <v>3</v>
      </c>
      <c r="C239" s="570">
        <v>15</v>
      </c>
      <c r="D239" s="570">
        <v>2</v>
      </c>
      <c r="E239" s="1982"/>
      <c r="F239" s="571" t="s">
        <v>64</v>
      </c>
      <c r="G239" s="632">
        <f>SUM(G240:G243)</f>
        <v>36413000</v>
      </c>
      <c r="H239" s="573"/>
      <c r="I239" s="609"/>
      <c r="J239" s="586"/>
      <c r="K239" s="586"/>
      <c r="L239" s="577"/>
      <c r="M239" s="577"/>
      <c r="N239" s="577"/>
      <c r="O239" s="245"/>
      <c r="S239" s="585"/>
      <c r="T239" s="585"/>
    </row>
    <row r="240" spans="1:20" s="583" customFormat="1" ht="23.25" customHeight="1">
      <c r="A240" s="570"/>
      <c r="B240" s="570"/>
      <c r="C240" s="570"/>
      <c r="D240" s="570"/>
      <c r="E240" s="1994"/>
      <c r="F240" s="1800" t="s">
        <v>142</v>
      </c>
      <c r="G240" s="572">
        <f>'RAB  2.3'!I91+'RAB  2.3'!I109</f>
        <v>6763000</v>
      </c>
      <c r="H240" s="573"/>
      <c r="I240" s="609"/>
      <c r="J240" s="586"/>
      <c r="K240" s="586"/>
      <c r="L240" s="577"/>
      <c r="M240" s="577"/>
      <c r="N240" s="577"/>
      <c r="O240" s="245"/>
      <c r="S240" s="585"/>
      <c r="T240" s="585"/>
    </row>
    <row r="241" spans="1:20" s="583" customFormat="1" ht="23.25" customHeight="1">
      <c r="A241" s="570"/>
      <c r="B241" s="570"/>
      <c r="C241" s="570"/>
      <c r="D241" s="570"/>
      <c r="E241" s="1995"/>
      <c r="F241" s="1801" t="s">
        <v>152</v>
      </c>
      <c r="G241" s="572">
        <f>'RAB  2.3'!I95</f>
        <v>6450000</v>
      </c>
      <c r="H241" s="573"/>
      <c r="I241" s="609"/>
      <c r="J241" s="586"/>
      <c r="K241" s="586"/>
      <c r="L241" s="577"/>
      <c r="M241" s="577"/>
      <c r="N241" s="577"/>
      <c r="O241" s="245"/>
      <c r="S241" s="585"/>
      <c r="T241" s="585"/>
    </row>
    <row r="242" spans="1:20" s="583" customFormat="1" ht="23.25" customHeight="1">
      <c r="A242" s="570"/>
      <c r="B242" s="570"/>
      <c r="C242" s="570"/>
      <c r="D242" s="570"/>
      <c r="E242" s="1995"/>
      <c r="F242" s="1802" t="s">
        <v>651</v>
      </c>
      <c r="G242" s="572">
        <f>'RAB  2.3'!I98</f>
        <v>1200000</v>
      </c>
      <c r="H242" s="573"/>
      <c r="I242" s="609"/>
      <c r="J242" s="586"/>
      <c r="K242" s="586"/>
      <c r="L242" s="577"/>
      <c r="M242" s="577"/>
      <c r="N242" s="577"/>
      <c r="O242" s="245"/>
      <c r="S242" s="585"/>
      <c r="T242" s="585"/>
    </row>
    <row r="243" spans="1:20" s="583" customFormat="1" ht="23.25" customHeight="1">
      <c r="A243" s="570"/>
      <c r="B243" s="570"/>
      <c r="C243" s="570"/>
      <c r="D243" s="570"/>
      <c r="E243" s="1995"/>
      <c r="F243" s="1802" t="s">
        <v>428</v>
      </c>
      <c r="G243" s="572">
        <f>'RAB  2.3'!I99</f>
        <v>22000000</v>
      </c>
      <c r="H243" s="573"/>
      <c r="I243" s="609"/>
      <c r="J243" s="586"/>
      <c r="K243" s="586"/>
      <c r="L243" s="577"/>
      <c r="M243" s="577"/>
      <c r="N243" s="577"/>
      <c r="O243" s="245"/>
      <c r="S243" s="585"/>
      <c r="T243" s="585"/>
    </row>
    <row r="244" spans="1:20" s="583" customFormat="1" ht="23.25" customHeight="1">
      <c r="A244" s="570">
        <v>2</v>
      </c>
      <c r="B244" s="570">
        <v>3</v>
      </c>
      <c r="C244" s="570">
        <v>15</v>
      </c>
      <c r="D244" s="570">
        <v>3</v>
      </c>
      <c r="E244" s="1982"/>
      <c r="F244" s="571" t="s">
        <v>66</v>
      </c>
      <c r="G244" s="632">
        <v>0</v>
      </c>
      <c r="H244" s="573"/>
      <c r="I244" s="609"/>
      <c r="J244" s="586"/>
      <c r="K244" s="586"/>
      <c r="L244" s="577"/>
      <c r="M244" s="577"/>
      <c r="N244" s="577"/>
      <c r="O244" s="245"/>
      <c r="S244" s="585"/>
      <c r="T244" s="585"/>
    </row>
    <row r="245" spans="1:20" s="583" customFormat="1" ht="23.25" customHeight="1">
      <c r="A245" s="570"/>
      <c r="B245" s="570"/>
      <c r="C245" s="570"/>
      <c r="D245" s="570"/>
      <c r="E245" s="1989"/>
      <c r="F245" s="633"/>
      <c r="G245" s="572"/>
      <c r="H245" s="573"/>
      <c r="I245" s="609"/>
      <c r="J245" s="586"/>
      <c r="K245" s="586"/>
      <c r="L245" s="577"/>
      <c r="M245" s="577"/>
      <c r="N245" s="577"/>
      <c r="O245" s="245"/>
      <c r="S245" s="585"/>
      <c r="T245" s="585"/>
    </row>
    <row r="246" spans="1:20" s="583" customFormat="1" ht="20.25" customHeight="1">
      <c r="A246" s="645">
        <v>2</v>
      </c>
      <c r="B246" s="645">
        <v>3</v>
      </c>
      <c r="C246" s="645">
        <v>17</v>
      </c>
      <c r="D246" s="645"/>
      <c r="E246" s="1991"/>
      <c r="F246" s="1799" t="s">
        <v>320</v>
      </c>
      <c r="G246" s="632">
        <f>G247+G251</f>
        <v>10000000</v>
      </c>
      <c r="H246" s="650" t="s">
        <v>688</v>
      </c>
      <c r="I246" s="609"/>
      <c r="J246" s="586"/>
      <c r="K246" s="586"/>
      <c r="L246" s="577"/>
      <c r="M246" s="577"/>
      <c r="N246" s="577"/>
      <c r="O246" s="245"/>
      <c r="S246" s="585"/>
      <c r="T246" s="585"/>
    </row>
    <row r="247" spans="1:20" s="583" customFormat="1" ht="23.25" customHeight="1">
      <c r="A247" s="570">
        <v>2</v>
      </c>
      <c r="B247" s="570">
        <v>3</v>
      </c>
      <c r="C247" s="570">
        <v>17</v>
      </c>
      <c r="D247" s="570">
        <v>2</v>
      </c>
      <c r="E247" s="1982"/>
      <c r="F247" s="571" t="s">
        <v>64</v>
      </c>
      <c r="G247" s="572">
        <f>G248+G249</f>
        <v>10000000</v>
      </c>
      <c r="H247" s="573"/>
      <c r="I247" s="609"/>
      <c r="J247" s="586"/>
      <c r="K247" s="586"/>
      <c r="L247" s="577"/>
      <c r="M247" s="577"/>
      <c r="N247" s="577"/>
      <c r="O247" s="245"/>
      <c r="S247" s="585"/>
      <c r="T247" s="585"/>
    </row>
    <row r="248" spans="1:20" s="583" customFormat="1" ht="23.25" customHeight="1">
      <c r="A248" s="570"/>
      <c r="B248" s="570"/>
      <c r="C248" s="570"/>
      <c r="D248" s="570"/>
      <c r="E248" s="1982"/>
      <c r="F248" s="1379" t="s">
        <v>753</v>
      </c>
      <c r="G248" s="572">
        <v>5000000</v>
      </c>
      <c r="H248" s="573"/>
      <c r="I248" s="609"/>
      <c r="J248" s="586"/>
      <c r="K248" s="586"/>
      <c r="L248" s="577"/>
      <c r="M248" s="577"/>
      <c r="N248" s="577"/>
      <c r="O248" s="245"/>
      <c r="S248" s="585"/>
      <c r="T248" s="585"/>
    </row>
    <row r="249" spans="1:20" s="583" customFormat="1" ht="23.25" customHeight="1">
      <c r="A249" s="570"/>
      <c r="B249" s="570"/>
      <c r="C249" s="570"/>
      <c r="D249" s="570"/>
      <c r="E249" s="1982"/>
      <c r="F249" s="1379" t="s">
        <v>65</v>
      </c>
      <c r="G249" s="572">
        <v>5000000</v>
      </c>
      <c r="H249" s="573"/>
      <c r="I249" s="609"/>
      <c r="J249" s="586"/>
      <c r="K249" s="586"/>
      <c r="L249" s="577"/>
      <c r="M249" s="577"/>
      <c r="N249" s="577"/>
      <c r="O249" s="245"/>
      <c r="S249" s="585"/>
      <c r="T249" s="585"/>
    </row>
    <row r="250" spans="1:20" s="583" customFormat="1" ht="23.25" customHeight="1">
      <c r="A250" s="570"/>
      <c r="B250" s="570"/>
      <c r="C250" s="570"/>
      <c r="D250" s="570"/>
      <c r="E250" s="1982"/>
      <c r="F250" s="568"/>
      <c r="G250" s="572"/>
      <c r="H250" s="573"/>
      <c r="I250" s="609"/>
      <c r="J250" s="586"/>
      <c r="K250" s="586"/>
      <c r="L250" s="577"/>
      <c r="M250" s="577"/>
      <c r="N250" s="577"/>
      <c r="O250" s="245"/>
      <c r="S250" s="585"/>
      <c r="T250" s="585"/>
    </row>
    <row r="251" spans="1:20" s="583" customFormat="1" ht="23.25" customHeight="1">
      <c r="A251" s="570">
        <v>2</v>
      </c>
      <c r="B251" s="570">
        <v>3</v>
      </c>
      <c r="C251" s="570">
        <v>17</v>
      </c>
      <c r="D251" s="570">
        <v>3</v>
      </c>
      <c r="E251" s="1982"/>
      <c r="F251" s="571" t="s">
        <v>66</v>
      </c>
      <c r="G251" s="572">
        <v>0</v>
      </c>
      <c r="H251" s="573"/>
      <c r="I251" s="609"/>
      <c r="J251" s="586"/>
      <c r="K251" s="586"/>
      <c r="L251" s="577"/>
      <c r="M251" s="577"/>
      <c r="N251" s="577"/>
      <c r="O251" s="245"/>
      <c r="S251" s="585"/>
      <c r="T251" s="585"/>
    </row>
    <row r="252" spans="1:20" s="583" customFormat="1" ht="23.25" customHeight="1">
      <c r="A252" s="570"/>
      <c r="B252" s="570"/>
      <c r="C252" s="570"/>
      <c r="D252" s="570"/>
      <c r="E252" s="1989"/>
      <c r="F252" s="637"/>
      <c r="G252" s="572"/>
      <c r="H252" s="573"/>
      <c r="I252" s="609"/>
      <c r="J252" s="586"/>
      <c r="K252" s="586"/>
      <c r="L252" s="577"/>
      <c r="M252" s="577"/>
      <c r="N252" s="577"/>
      <c r="O252" s="245"/>
      <c r="S252" s="585"/>
      <c r="T252" s="585"/>
    </row>
    <row r="253" spans="1:20" s="583" customFormat="1" ht="33" customHeight="1">
      <c r="A253" s="1787">
        <v>2</v>
      </c>
      <c r="B253" s="1787">
        <v>4</v>
      </c>
      <c r="C253" s="1787"/>
      <c r="D253" s="1787"/>
      <c r="E253" s="1987"/>
      <c r="F253" s="1788" t="s">
        <v>23</v>
      </c>
      <c r="G253" s="1803">
        <f>G254+G262+G270</f>
        <v>112883400</v>
      </c>
      <c r="H253" s="1804"/>
      <c r="I253" s="609"/>
      <c r="J253" s="587">
        <v>0.6</v>
      </c>
      <c r="K253" s="586"/>
      <c r="L253" s="577"/>
      <c r="M253" s="577"/>
      <c r="N253" s="577"/>
      <c r="O253" s="245"/>
      <c r="S253" s="585"/>
      <c r="T253" s="585"/>
    </row>
    <row r="254" spans="1:20" s="583" customFormat="1" ht="32.25" customHeight="1">
      <c r="A254" s="645">
        <v>2</v>
      </c>
      <c r="B254" s="645">
        <v>4</v>
      </c>
      <c r="C254" s="645">
        <v>3</v>
      </c>
      <c r="D254" s="645"/>
      <c r="E254" s="1988"/>
      <c r="F254" s="574" t="s">
        <v>321</v>
      </c>
      <c r="G254" s="632">
        <f>G255+G260</f>
        <v>16932000</v>
      </c>
      <c r="H254" s="650" t="s">
        <v>687</v>
      </c>
      <c r="I254" s="609"/>
      <c r="J254" s="586"/>
      <c r="K254" s="586"/>
      <c r="L254" s="577"/>
      <c r="M254" s="577"/>
      <c r="N254" s="577"/>
      <c r="O254" s="245"/>
      <c r="S254" s="585"/>
      <c r="T254" s="585"/>
    </row>
    <row r="255" spans="1:20" s="583" customFormat="1" ht="21" customHeight="1">
      <c r="A255" s="570">
        <v>2</v>
      </c>
      <c r="B255" s="570">
        <v>4</v>
      </c>
      <c r="C255" s="570">
        <v>3</v>
      </c>
      <c r="D255" s="570">
        <v>2</v>
      </c>
      <c r="E255" s="1982"/>
      <c r="F255" s="571" t="s">
        <v>64</v>
      </c>
      <c r="G255" s="572">
        <f>G256+G257+G258+G259</f>
        <v>16932000</v>
      </c>
      <c r="H255" s="573"/>
      <c r="I255" s="609"/>
      <c r="J255" s="586"/>
      <c r="K255" s="586"/>
      <c r="L255" s="577"/>
      <c r="M255" s="577"/>
      <c r="N255" s="577"/>
      <c r="O255" s="245"/>
      <c r="S255" s="585"/>
      <c r="T255" s="585"/>
    </row>
    <row r="256" spans="1:20" s="583" customFormat="1" ht="21" customHeight="1">
      <c r="A256" s="570"/>
      <c r="B256" s="570"/>
      <c r="C256" s="570"/>
      <c r="D256" s="570"/>
      <c r="E256" s="1982"/>
      <c r="F256" s="1385" t="s">
        <v>450</v>
      </c>
      <c r="G256" s="572">
        <f>'RAB  2.4'!I22</f>
        <v>332000</v>
      </c>
      <c r="H256" s="573"/>
      <c r="I256" s="609"/>
      <c r="J256" s="586"/>
      <c r="K256" s="586"/>
      <c r="L256" s="577"/>
      <c r="M256" s="577"/>
      <c r="N256" s="577"/>
      <c r="O256" s="245"/>
      <c r="S256" s="585"/>
      <c r="T256" s="585"/>
    </row>
    <row r="257" spans="1:20" s="583" customFormat="1" ht="21" customHeight="1">
      <c r="A257" s="570"/>
      <c r="B257" s="570"/>
      <c r="C257" s="570"/>
      <c r="D257" s="570"/>
      <c r="E257" s="1982"/>
      <c r="F257" s="571" t="str">
        <f>'RAB  2.4'!C13</f>
        <v>Konsumsi</v>
      </c>
      <c r="G257" s="572">
        <f>'RAB  2.4'!I13</f>
        <v>2600000</v>
      </c>
      <c r="H257" s="573"/>
      <c r="I257" s="609"/>
      <c r="J257" s="586"/>
      <c r="K257" s="586"/>
      <c r="L257" s="577"/>
      <c r="M257" s="577"/>
      <c r="N257" s="577"/>
      <c r="O257" s="245"/>
      <c r="S257" s="585"/>
      <c r="T257" s="585"/>
    </row>
    <row r="258" spans="1:20" s="583" customFormat="1" ht="21" customHeight="1">
      <c r="A258" s="570"/>
      <c r="B258" s="570"/>
      <c r="C258" s="570"/>
      <c r="D258" s="570"/>
      <c r="E258" s="1982"/>
      <c r="F258" s="571" t="str">
        <f>'RAB  2.4'!C16</f>
        <v>Transportasi</v>
      </c>
      <c r="G258" s="572">
        <f>'RAB  2.4'!I16</f>
        <v>4000000</v>
      </c>
      <c r="H258" s="573"/>
      <c r="I258" s="609"/>
      <c r="J258" s="586"/>
      <c r="K258" s="586"/>
      <c r="L258" s="577"/>
      <c r="M258" s="577"/>
      <c r="N258" s="577"/>
      <c r="O258" s="245"/>
      <c r="S258" s="585"/>
      <c r="T258" s="585"/>
    </row>
    <row r="259" spans="1:20" s="583" customFormat="1" ht="21" customHeight="1">
      <c r="A259" s="570"/>
      <c r="B259" s="570"/>
      <c r="C259" s="570"/>
      <c r="D259" s="570"/>
      <c r="E259" s="1982"/>
      <c r="F259" s="571" t="s">
        <v>679</v>
      </c>
      <c r="G259" s="572">
        <f>'RAB  2.4'!I18</f>
        <v>10000000</v>
      </c>
      <c r="H259" s="573"/>
      <c r="I259" s="609"/>
      <c r="J259" s="586"/>
      <c r="K259" s="586"/>
      <c r="L259" s="577"/>
      <c r="M259" s="577"/>
      <c r="N259" s="577"/>
      <c r="O259" s="245"/>
      <c r="S259" s="585"/>
      <c r="T259" s="585"/>
    </row>
    <row r="260" spans="1:20" s="583" customFormat="1" ht="21" customHeight="1">
      <c r="A260" s="570">
        <v>2</v>
      </c>
      <c r="B260" s="570">
        <v>4</v>
      </c>
      <c r="C260" s="570">
        <v>3</v>
      </c>
      <c r="D260" s="570">
        <v>3</v>
      </c>
      <c r="E260" s="1982"/>
      <c r="F260" s="571" t="s">
        <v>66</v>
      </c>
      <c r="G260" s="632">
        <v>0</v>
      </c>
      <c r="H260" s="573"/>
      <c r="I260" s="609"/>
      <c r="J260" s="586"/>
      <c r="K260" s="586"/>
      <c r="L260" s="577"/>
      <c r="M260" s="577"/>
      <c r="N260" s="577"/>
      <c r="O260" s="245"/>
      <c r="S260" s="585"/>
      <c r="T260" s="585"/>
    </row>
    <row r="261" spans="1:20" s="583" customFormat="1" ht="21" customHeight="1">
      <c r="A261" s="570"/>
      <c r="B261" s="570"/>
      <c r="C261" s="570"/>
      <c r="D261" s="570"/>
      <c r="E261" s="1982"/>
      <c r="F261" s="575"/>
      <c r="G261" s="572"/>
      <c r="H261" s="573"/>
      <c r="I261" s="609"/>
      <c r="J261" s="586"/>
      <c r="K261" s="586"/>
      <c r="L261" s="577"/>
      <c r="M261" s="577"/>
      <c r="N261" s="577"/>
      <c r="O261" s="245"/>
      <c r="S261" s="585"/>
      <c r="T261" s="585"/>
    </row>
    <row r="262" spans="1:20" s="583" customFormat="1" ht="33.75" customHeight="1">
      <c r="A262" s="645">
        <v>2</v>
      </c>
      <c r="B262" s="645">
        <v>4</v>
      </c>
      <c r="C262" s="645">
        <v>6</v>
      </c>
      <c r="D262" s="645"/>
      <c r="E262" s="1988"/>
      <c r="F262" s="574" t="s">
        <v>322</v>
      </c>
      <c r="G262" s="632">
        <f>G263+G267</f>
        <v>79682400</v>
      </c>
      <c r="H262" s="650" t="s">
        <v>763</v>
      </c>
      <c r="J262" s="586"/>
      <c r="K262" s="586"/>
      <c r="L262" s="577"/>
      <c r="M262" s="577"/>
      <c r="N262" s="577"/>
      <c r="O262" s="245"/>
      <c r="S262" s="585"/>
      <c r="T262" s="585"/>
    </row>
    <row r="263" spans="1:20" s="583" customFormat="1" ht="24" customHeight="1">
      <c r="A263" s="570">
        <v>2</v>
      </c>
      <c r="B263" s="570">
        <v>4</v>
      </c>
      <c r="C263" s="570">
        <v>5</v>
      </c>
      <c r="D263" s="570">
        <v>2</v>
      </c>
      <c r="E263" s="1982"/>
      <c r="F263" s="571" t="s">
        <v>64</v>
      </c>
      <c r="G263" s="572">
        <f>G264+G265+G266</f>
        <v>27981244.560000002</v>
      </c>
      <c r="H263" s="573"/>
      <c r="J263" s="586"/>
      <c r="K263" s="586"/>
      <c r="L263" s="577"/>
      <c r="M263" s="577"/>
      <c r="N263" s="577"/>
      <c r="O263" s="245"/>
      <c r="S263" s="585"/>
      <c r="T263" s="585"/>
    </row>
    <row r="264" spans="1:20" s="583" customFormat="1" ht="24" customHeight="1">
      <c r="A264" s="570"/>
      <c r="B264" s="570"/>
      <c r="C264" s="570"/>
      <c r="D264" s="570"/>
      <c r="E264" s="1982"/>
      <c r="F264" s="571" t="s">
        <v>142</v>
      </c>
      <c r="G264" s="572">
        <f>'RAB  2.4'!I56+'RAB  2.4'!I73</f>
        <v>16561244.56</v>
      </c>
      <c r="H264" s="573"/>
      <c r="J264" s="586"/>
      <c r="K264" s="586"/>
      <c r="L264" s="577"/>
      <c r="M264" s="577"/>
      <c r="N264" s="577"/>
      <c r="O264" s="245"/>
      <c r="S264" s="585"/>
      <c r="T264" s="585"/>
    </row>
    <row r="265" spans="1:20" s="583" customFormat="1" ht="24" customHeight="1">
      <c r="A265" s="570"/>
      <c r="B265" s="570"/>
      <c r="C265" s="570"/>
      <c r="D265" s="570"/>
      <c r="E265" s="1982"/>
      <c r="F265" s="571" t="str">
        <f>'RAB  2.4'!C58</f>
        <v>Konsumsi</v>
      </c>
      <c r="G265" s="572">
        <f>'RAB  2.4'!I58</f>
        <v>1820000</v>
      </c>
      <c r="H265" s="573"/>
      <c r="J265" s="586"/>
      <c r="K265" s="586"/>
      <c r="L265" s="577"/>
      <c r="M265" s="577"/>
      <c r="N265" s="577"/>
      <c r="O265" s="245"/>
      <c r="S265" s="585"/>
      <c r="T265" s="585"/>
    </row>
    <row r="266" spans="1:20" s="583" customFormat="1" ht="24" customHeight="1">
      <c r="A266" s="570"/>
      <c r="B266" s="570"/>
      <c r="C266" s="570"/>
      <c r="D266" s="570"/>
      <c r="E266" s="1982"/>
      <c r="F266" s="571" t="str">
        <f>'RAB  2.4'!C61</f>
        <v>Pengadaan Alat dan sewa</v>
      </c>
      <c r="G266" s="572">
        <f>'RAB  2.4'!I61</f>
        <v>9600000</v>
      </c>
      <c r="H266" s="573"/>
      <c r="J266" s="586"/>
      <c r="K266" s="586"/>
      <c r="L266" s="577"/>
      <c r="M266" s="577"/>
      <c r="N266" s="577"/>
      <c r="O266" s="245"/>
      <c r="S266" s="585"/>
      <c r="T266" s="585"/>
    </row>
    <row r="267" spans="1:20" s="583" customFormat="1" ht="24" customHeight="1">
      <c r="A267" s="570">
        <v>2</v>
      </c>
      <c r="B267" s="570">
        <v>4</v>
      </c>
      <c r="C267" s="570">
        <v>5</v>
      </c>
      <c r="D267" s="570">
        <v>3</v>
      </c>
      <c r="E267" s="1982"/>
      <c r="F267" s="571" t="s">
        <v>66</v>
      </c>
      <c r="G267" s="632">
        <f>G268</f>
        <v>51701155.44</v>
      </c>
      <c r="H267" s="573"/>
      <c r="J267" s="586"/>
      <c r="K267" s="586"/>
      <c r="L267" s="577"/>
      <c r="M267" s="577"/>
      <c r="N267" s="577"/>
      <c r="O267" s="245"/>
      <c r="S267" s="585"/>
      <c r="T267" s="585"/>
    </row>
    <row r="268" spans="1:20" s="583" customFormat="1" ht="32.25" customHeight="1">
      <c r="A268" s="570"/>
      <c r="B268" s="570"/>
      <c r="C268" s="570"/>
      <c r="D268" s="570"/>
      <c r="E268" s="1982"/>
      <c r="F268" s="571" t="s">
        <v>680</v>
      </c>
      <c r="G268" s="572">
        <f>'RAB  2.4'!I66</f>
        <v>51701155.44</v>
      </c>
      <c r="H268" s="573"/>
      <c r="J268" s="586"/>
      <c r="K268" s="586"/>
      <c r="L268" s="577"/>
      <c r="M268" s="577"/>
      <c r="N268" s="577"/>
      <c r="O268" s="245"/>
      <c r="S268" s="585"/>
      <c r="T268" s="585"/>
    </row>
    <row r="269" spans="1:20" s="583" customFormat="1" ht="24" customHeight="1">
      <c r="A269" s="570"/>
      <c r="B269" s="570"/>
      <c r="C269" s="570"/>
      <c r="D269" s="570"/>
      <c r="E269" s="1982"/>
      <c r="F269" s="575"/>
      <c r="G269" s="572"/>
      <c r="H269" s="573"/>
      <c r="J269" s="586"/>
      <c r="K269" s="586"/>
      <c r="L269" s="577"/>
      <c r="M269" s="577"/>
      <c r="N269" s="577"/>
      <c r="O269" s="245"/>
      <c r="S269" s="585"/>
      <c r="T269" s="585"/>
    </row>
    <row r="270" spans="1:20" s="583" customFormat="1" ht="32.25" customHeight="1">
      <c r="A270" s="645">
        <v>2</v>
      </c>
      <c r="B270" s="645">
        <v>4</v>
      </c>
      <c r="C270" s="645">
        <v>43</v>
      </c>
      <c r="D270" s="645"/>
      <c r="E270" s="1988"/>
      <c r="F270" s="574" t="s">
        <v>323</v>
      </c>
      <c r="G270" s="632">
        <f>G271+G274</f>
        <v>16269000</v>
      </c>
      <c r="H270" s="650" t="s">
        <v>819</v>
      </c>
      <c r="I270" s="608"/>
      <c r="J270" s="586"/>
      <c r="K270" s="586"/>
      <c r="L270" s="577"/>
      <c r="M270" s="577"/>
      <c r="N270" s="577"/>
      <c r="O270" s="245"/>
      <c r="S270" s="585"/>
      <c r="T270" s="585"/>
    </row>
    <row r="271" spans="1:20" s="583" customFormat="1" ht="23.25" customHeight="1">
      <c r="A271" s="570">
        <v>2</v>
      </c>
      <c r="B271" s="570">
        <v>4</v>
      </c>
      <c r="C271" s="570">
        <v>43</v>
      </c>
      <c r="D271" s="570">
        <v>2</v>
      </c>
      <c r="E271" s="1982"/>
      <c r="F271" s="571" t="s">
        <v>64</v>
      </c>
      <c r="G271" s="632">
        <f>G272+G273</f>
        <v>1269000</v>
      </c>
      <c r="H271" s="573"/>
      <c r="I271" s="608"/>
      <c r="J271" s="586"/>
      <c r="K271" s="586"/>
      <c r="L271" s="577"/>
      <c r="M271" s="577"/>
      <c r="N271" s="577"/>
      <c r="O271" s="245"/>
      <c r="S271" s="585"/>
      <c r="T271" s="585"/>
    </row>
    <row r="272" spans="1:20" s="583" customFormat="1" ht="23.25" customHeight="1">
      <c r="A272" s="570"/>
      <c r="B272" s="570"/>
      <c r="C272" s="570"/>
      <c r="D272" s="570"/>
      <c r="E272" s="1982"/>
      <c r="F272" s="571" t="s">
        <v>142</v>
      </c>
      <c r="G272" s="572">
        <f>'RAB  2.4'!I112+'RAB  2.4'!I123</f>
        <v>619000</v>
      </c>
      <c r="H272" s="573"/>
      <c r="I272" s="608"/>
      <c r="J272" s="586"/>
      <c r="K272" s="586"/>
      <c r="L272" s="577"/>
      <c r="M272" s="577"/>
      <c r="N272" s="577"/>
      <c r="O272" s="245"/>
      <c r="S272" s="585"/>
      <c r="T272" s="585"/>
    </row>
    <row r="273" spans="1:20" s="583" customFormat="1" ht="23.25" customHeight="1">
      <c r="A273" s="570"/>
      <c r="B273" s="570"/>
      <c r="C273" s="570"/>
      <c r="D273" s="570"/>
      <c r="E273" s="1982"/>
      <c r="F273" s="571" t="s">
        <v>152</v>
      </c>
      <c r="G273" s="572">
        <f>'RAB  2.4'!I114</f>
        <v>650000</v>
      </c>
      <c r="H273" s="573"/>
      <c r="I273" s="608"/>
      <c r="J273" s="586"/>
      <c r="K273" s="586"/>
      <c r="L273" s="577"/>
      <c r="M273" s="577"/>
      <c r="N273" s="577"/>
      <c r="O273" s="245"/>
      <c r="S273" s="585"/>
      <c r="T273" s="585"/>
    </row>
    <row r="274" spans="1:20" s="583" customFormat="1" ht="23.25" customHeight="1">
      <c r="A274" s="570">
        <v>2</v>
      </c>
      <c r="B274" s="570">
        <v>4</v>
      </c>
      <c r="C274" s="570">
        <v>43</v>
      </c>
      <c r="D274" s="570">
        <v>3</v>
      </c>
      <c r="E274" s="1982"/>
      <c r="F274" s="571" t="s">
        <v>66</v>
      </c>
      <c r="G274" s="632">
        <f>G275</f>
        <v>15000000</v>
      </c>
      <c r="H274" s="573"/>
      <c r="I274" s="608"/>
      <c r="J274" s="586"/>
      <c r="K274" s="586"/>
      <c r="L274" s="577"/>
      <c r="M274" s="577"/>
      <c r="N274" s="577"/>
      <c r="O274" s="245"/>
      <c r="S274" s="585"/>
      <c r="T274" s="585"/>
    </row>
    <row r="275" spans="1:20" s="583" customFormat="1" ht="40.5" customHeight="1">
      <c r="A275" s="570"/>
      <c r="B275" s="570"/>
      <c r="C275" s="570"/>
      <c r="D275" s="570"/>
      <c r="E275" s="1982"/>
      <c r="F275" s="575" t="str">
        <f>F268</f>
        <v>Barang yang diserahkan kepada Masyarakat/kelompok masyarakat</v>
      </c>
      <c r="G275" s="572">
        <f>'RAB  2.4'!I118</f>
        <v>15000000</v>
      </c>
      <c r="H275" s="573"/>
      <c r="I275" s="608"/>
      <c r="J275" s="586"/>
      <c r="K275" s="586"/>
      <c r="L275" s="577"/>
      <c r="M275" s="577"/>
      <c r="N275" s="577"/>
      <c r="O275" s="245"/>
      <c r="S275" s="585"/>
      <c r="T275" s="585"/>
    </row>
    <row r="276" spans="1:8" ht="33.75" customHeight="1">
      <c r="A276" s="1787">
        <v>2</v>
      </c>
      <c r="B276" s="1787">
        <v>5</v>
      </c>
      <c r="C276" s="1787"/>
      <c r="D276" s="1787"/>
      <c r="E276" s="1987"/>
      <c r="F276" s="1788" t="s">
        <v>324</v>
      </c>
      <c r="G276" s="1803">
        <f>G277</f>
        <v>6000000</v>
      </c>
      <c r="H276" s="1804"/>
    </row>
    <row r="277" spans="1:8" ht="19.5" customHeight="1">
      <c r="A277" s="645">
        <v>2</v>
      </c>
      <c r="B277" s="645">
        <v>5</v>
      </c>
      <c r="C277" s="645">
        <v>2</v>
      </c>
      <c r="D277" s="645"/>
      <c r="E277" s="1988"/>
      <c r="F277" s="568" t="s">
        <v>348</v>
      </c>
      <c r="G277" s="632">
        <f>G278</f>
        <v>6000000</v>
      </c>
      <c r="H277" s="650" t="s">
        <v>687</v>
      </c>
    </row>
    <row r="278" spans="1:8" ht="19.5" customHeight="1">
      <c r="A278" s="570">
        <v>2</v>
      </c>
      <c r="B278" s="570">
        <v>5</v>
      </c>
      <c r="C278" s="570">
        <v>2</v>
      </c>
      <c r="D278" s="570">
        <v>2</v>
      </c>
      <c r="E278" s="1982"/>
      <c r="F278" s="571" t="s">
        <v>64</v>
      </c>
      <c r="G278" s="632">
        <f>G279+G280+G281</f>
        <v>6000000</v>
      </c>
      <c r="H278" s="650"/>
    </row>
    <row r="279" spans="1:8" ht="19.5" customHeight="1">
      <c r="A279" s="570"/>
      <c r="B279" s="570"/>
      <c r="C279" s="570"/>
      <c r="D279" s="570"/>
      <c r="E279" s="1982"/>
      <c r="F279" s="571" t="s">
        <v>152</v>
      </c>
      <c r="G279" s="572">
        <f>'RAB  2.5'!I14</f>
        <v>2000000</v>
      </c>
      <c r="H279" s="650"/>
    </row>
    <row r="280" spans="1:8" ht="19.5" customHeight="1">
      <c r="A280" s="570"/>
      <c r="B280" s="570"/>
      <c r="C280" s="570"/>
      <c r="D280" s="570"/>
      <c r="E280" s="1982"/>
      <c r="F280" s="571" t="s">
        <v>682</v>
      </c>
      <c r="G280" s="572">
        <f>'RAB  2.5'!I17</f>
        <v>1000000</v>
      </c>
      <c r="H280" s="650"/>
    </row>
    <row r="281" spans="1:8" ht="19.5" customHeight="1">
      <c r="A281" s="570"/>
      <c r="B281" s="570"/>
      <c r="C281" s="570"/>
      <c r="D281" s="570"/>
      <c r="E281" s="1982"/>
      <c r="F281" s="571" t="s">
        <v>681</v>
      </c>
      <c r="G281" s="572">
        <f>'RAB  2.5'!I19</f>
        <v>3000000</v>
      </c>
      <c r="H281" s="650"/>
    </row>
    <row r="282" spans="1:8" ht="19.5" customHeight="1">
      <c r="A282" s="570">
        <v>2</v>
      </c>
      <c r="B282" s="570">
        <v>5</v>
      </c>
      <c r="C282" s="570">
        <v>2</v>
      </c>
      <c r="D282" s="570">
        <v>3</v>
      </c>
      <c r="E282" s="1982"/>
      <c r="F282" s="571" t="s">
        <v>66</v>
      </c>
      <c r="G282" s="632">
        <v>0</v>
      </c>
      <c r="H282" s="650"/>
    </row>
    <row r="283" spans="1:8" ht="19.5" customHeight="1">
      <c r="A283" s="645"/>
      <c r="B283" s="645"/>
      <c r="C283" s="645"/>
      <c r="D283" s="645"/>
      <c r="E283" s="1988"/>
      <c r="F283" s="568"/>
      <c r="G283" s="632"/>
      <c r="H283" s="650"/>
    </row>
    <row r="284" spans="1:8" ht="19.5" customHeight="1">
      <c r="A284" s="570"/>
      <c r="B284" s="570"/>
      <c r="C284" s="570"/>
      <c r="D284" s="570"/>
      <c r="E284" s="1982"/>
      <c r="F284" s="568" t="s">
        <v>75</v>
      </c>
      <c r="G284" s="632">
        <f>G276+G253+G224+G136+G44</f>
        <v>2198970231.8</v>
      </c>
      <c r="H284" s="573"/>
    </row>
    <row r="285" spans="1:8" ht="19.5" customHeight="1">
      <c r="A285" s="570"/>
      <c r="B285" s="570"/>
      <c r="C285" s="570"/>
      <c r="D285" s="570"/>
      <c r="E285" s="1982"/>
      <c r="F285" s="571" t="s">
        <v>325</v>
      </c>
      <c r="G285" s="572">
        <f>G39-G284</f>
        <v>-141870531.82000017</v>
      </c>
      <c r="H285" s="573"/>
    </row>
    <row r="286" spans="1:8" ht="19.5" customHeight="1">
      <c r="A286" s="570"/>
      <c r="B286" s="570"/>
      <c r="C286" s="570"/>
      <c r="D286" s="570"/>
      <c r="E286" s="1982"/>
      <c r="F286" s="571"/>
      <c r="G286" s="572"/>
      <c r="H286" s="573"/>
    </row>
    <row r="287" spans="1:8" ht="31.5" customHeight="1">
      <c r="A287" s="629">
        <v>3</v>
      </c>
      <c r="B287" s="629"/>
      <c r="C287" s="629"/>
      <c r="D287" s="629"/>
      <c r="E287" s="1980"/>
      <c r="F287" s="1784" t="s">
        <v>326</v>
      </c>
      <c r="G287" s="1785">
        <f>G288-G294</f>
        <v>141870531.82</v>
      </c>
      <c r="H287" s="638"/>
    </row>
    <row r="288" spans="1:10" ht="23.25" customHeight="1">
      <c r="A288" s="623">
        <v>3</v>
      </c>
      <c r="B288" s="623">
        <v>1</v>
      </c>
      <c r="C288" s="623"/>
      <c r="D288" s="623"/>
      <c r="E288" s="1981"/>
      <c r="F288" s="624" t="s">
        <v>29</v>
      </c>
      <c r="G288" s="625">
        <f>G292</f>
        <v>141870531.82</v>
      </c>
      <c r="H288" s="626"/>
      <c r="J288" s="903">
        <f>G288+G285</f>
        <v>0</v>
      </c>
    </row>
    <row r="289" spans="1:8" ht="19.5" customHeight="1">
      <c r="A289" s="595">
        <v>3</v>
      </c>
      <c r="B289" s="595">
        <v>1</v>
      </c>
      <c r="C289" s="595">
        <v>1</v>
      </c>
      <c r="D289" s="595"/>
      <c r="E289" s="1983"/>
      <c r="F289" s="620" t="s">
        <v>76</v>
      </c>
      <c r="G289" s="1782">
        <v>141870531.82</v>
      </c>
      <c r="H289" s="620"/>
    </row>
    <row r="290" spans="1:8" ht="19.5" customHeight="1">
      <c r="A290" s="595">
        <v>3</v>
      </c>
      <c r="B290" s="595">
        <v>1</v>
      </c>
      <c r="C290" s="595">
        <v>2</v>
      </c>
      <c r="D290" s="595"/>
      <c r="E290" s="1983"/>
      <c r="F290" s="620" t="s">
        <v>77</v>
      </c>
      <c r="G290" s="620">
        <v>0</v>
      </c>
      <c r="H290" s="620"/>
    </row>
    <row r="291" spans="1:8" ht="19.5" customHeight="1">
      <c r="A291" s="595">
        <v>3</v>
      </c>
      <c r="B291" s="595">
        <v>1</v>
      </c>
      <c r="C291" s="595">
        <v>3</v>
      </c>
      <c r="D291" s="595"/>
      <c r="E291" s="1983"/>
      <c r="F291" s="620" t="s">
        <v>327</v>
      </c>
      <c r="G291" s="620">
        <v>0</v>
      </c>
      <c r="H291" s="620"/>
    </row>
    <row r="292" spans="1:8" ht="19.5" customHeight="1">
      <c r="A292" s="618"/>
      <c r="B292" s="618"/>
      <c r="C292" s="618"/>
      <c r="D292" s="618"/>
      <c r="E292" s="1996"/>
      <c r="F292" s="620" t="s">
        <v>328</v>
      </c>
      <c r="G292" s="1783">
        <f>SUM(G289:G291)</f>
        <v>141870531.82</v>
      </c>
      <c r="H292" s="619"/>
    </row>
    <row r="293" spans="1:8" ht="19.5" customHeight="1">
      <c r="A293" s="618"/>
      <c r="B293" s="618"/>
      <c r="C293" s="618"/>
      <c r="D293" s="618"/>
      <c r="E293" s="1996"/>
      <c r="F293" s="619"/>
      <c r="G293" s="619"/>
      <c r="H293" s="619"/>
    </row>
    <row r="294" spans="1:9" ht="19.5" customHeight="1">
      <c r="A294" s="621">
        <v>3</v>
      </c>
      <c r="B294" s="621">
        <v>2</v>
      </c>
      <c r="C294" s="621"/>
      <c r="D294" s="621"/>
      <c r="E294" s="1997"/>
      <c r="F294" s="622" t="s">
        <v>30</v>
      </c>
      <c r="G294" s="622">
        <v>0</v>
      </c>
      <c r="H294" s="622"/>
      <c r="I294" s="2001">
        <f>G289-I297</f>
        <v>141870531.82</v>
      </c>
    </row>
    <row r="295" spans="1:8" ht="19.5" customHeight="1">
      <c r="A295" s="595">
        <v>3</v>
      </c>
      <c r="B295" s="595">
        <v>2</v>
      </c>
      <c r="C295" s="595">
        <v>1</v>
      </c>
      <c r="D295" s="595"/>
      <c r="E295" s="1983"/>
      <c r="F295" s="620" t="s">
        <v>78</v>
      </c>
      <c r="G295" s="620">
        <v>0</v>
      </c>
      <c r="H295" s="620"/>
    </row>
    <row r="296" spans="1:8" ht="19.5" customHeight="1">
      <c r="A296" s="595">
        <v>3</v>
      </c>
      <c r="B296" s="595">
        <v>2</v>
      </c>
      <c r="C296" s="595">
        <v>2</v>
      </c>
      <c r="D296" s="595"/>
      <c r="E296" s="1983"/>
      <c r="F296" s="620" t="s">
        <v>79</v>
      </c>
      <c r="G296" s="620">
        <v>0</v>
      </c>
      <c r="H296" s="620"/>
    </row>
    <row r="297" spans="1:9" ht="19.5" customHeight="1">
      <c r="A297" s="618"/>
      <c r="B297" s="618"/>
      <c r="C297" s="618"/>
      <c r="D297" s="618"/>
      <c r="E297" s="1996"/>
      <c r="F297" s="620" t="s">
        <v>328</v>
      </c>
      <c r="G297" s="619">
        <v>0</v>
      </c>
      <c r="H297" s="619"/>
      <c r="I297" s="1833">
        <f>G292+G285</f>
        <v>0</v>
      </c>
    </row>
    <row r="298" spans="1:8" ht="19.5" customHeight="1">
      <c r="A298" s="618"/>
      <c r="B298" s="618"/>
      <c r="C298" s="618"/>
      <c r="D298" s="618"/>
      <c r="E298" s="1996"/>
      <c r="F298" s="619"/>
      <c r="G298" s="619"/>
      <c r="H298" s="619"/>
    </row>
    <row r="299" ht="19.5" customHeight="1"/>
    <row r="300" spans="6:8" ht="19.5" customHeight="1">
      <c r="F300" s="2141" t="s">
        <v>757</v>
      </c>
      <c r="G300" s="2141"/>
      <c r="H300" s="2141"/>
    </row>
    <row r="301" spans="6:8" ht="19.5" customHeight="1">
      <c r="F301" s="1760"/>
      <c r="G301" s="1760"/>
      <c r="H301" s="1760"/>
    </row>
    <row r="302" spans="6:8" ht="19.5" customHeight="1">
      <c r="F302" s="1760"/>
      <c r="G302" s="1760"/>
      <c r="H302" s="1760"/>
    </row>
    <row r="303" ht="18.75" customHeight="1"/>
    <row r="304" spans="6:8" ht="19.5" customHeight="1">
      <c r="F304" s="2141" t="s">
        <v>374</v>
      </c>
      <c r="G304" s="2141"/>
      <c r="H304" s="2141"/>
    </row>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sheetData>
  <sheetProtection/>
  <mergeCells count="15">
    <mergeCell ref="A1:D1"/>
    <mergeCell ref="F4:H4"/>
    <mergeCell ref="A7:H7"/>
    <mergeCell ref="A8:H8"/>
    <mergeCell ref="A9:H9"/>
    <mergeCell ref="F300:H300"/>
    <mergeCell ref="A10:H10"/>
    <mergeCell ref="F304:H304"/>
    <mergeCell ref="A12:D12"/>
    <mergeCell ref="J45:J64"/>
    <mergeCell ref="A13:D13"/>
    <mergeCell ref="H21:H26"/>
    <mergeCell ref="H15:H18"/>
    <mergeCell ref="H33:H35"/>
    <mergeCell ref="H169:H171"/>
  </mergeCells>
  <printOptions/>
  <pageMargins left="0.2362204724409449" right="0.2362204724409449" top="0.7480314960629921" bottom="1.6535433070866143" header="0.5118110236220472" footer="0.7874015748031497"/>
  <pageSetup firstPageNumber="1" useFirstPageNumber="1" fitToHeight="0" fitToWidth="0" horizontalDpi="600" verticalDpi="600" orientation="portrait" paperSize="5" scale="82" r:id="rId2"/>
  <rowBreaks count="1" manualBreakCount="1">
    <brk id="42" max="6" man="1"/>
  </rowBreaks>
  <drawing r:id="rId1"/>
</worksheet>
</file>

<file path=xl/worksheets/sheet4.xml><?xml version="1.0" encoding="utf-8"?>
<worksheet xmlns="http://schemas.openxmlformats.org/spreadsheetml/2006/main" xmlns:r="http://schemas.openxmlformats.org/officeDocument/2006/relationships">
  <dimension ref="A1:N44"/>
  <sheetViews>
    <sheetView zoomScalePageLayoutView="0" workbookViewId="0" topLeftCell="A5">
      <pane ySplit="3" topLeftCell="A8" activePane="bottomLeft" state="frozen"/>
      <selection pane="topLeft" activeCell="A5" sqref="A5"/>
      <selection pane="bottomLeft" activeCell="J25" sqref="J25"/>
    </sheetView>
  </sheetViews>
  <sheetFormatPr defaultColWidth="9.140625" defaultRowHeight="12.75"/>
  <cols>
    <col min="1" max="1" width="7.57421875" style="0" customWidth="1"/>
    <col min="2" max="2" width="16.28125" style="0" customWidth="1"/>
    <col min="3" max="3" width="14.421875" style="0" customWidth="1"/>
    <col min="4" max="5" width="14.140625" style="0" customWidth="1"/>
    <col min="6" max="6" width="13.421875" style="0" customWidth="1"/>
    <col min="7" max="7" width="14.421875" style="0" customWidth="1"/>
    <col min="8" max="8" width="13.140625" style="0" customWidth="1"/>
    <col min="9" max="9" width="12.00390625" style="0" customWidth="1"/>
    <col min="10" max="10" width="14.57421875" style="0" customWidth="1"/>
    <col min="11" max="11" width="14.140625" style="0" customWidth="1"/>
    <col min="12" max="12" width="13.28125" style="1820" customWidth="1"/>
    <col min="13" max="13" width="18.00390625" style="0" customWidth="1"/>
  </cols>
  <sheetData>
    <row r="1" spans="1:12" ht="15.75">
      <c r="A1" s="2168"/>
      <c r="B1" s="2168"/>
      <c r="C1" s="2168"/>
      <c r="D1" s="2168"/>
      <c r="E1" s="2168"/>
      <c r="F1" s="2168"/>
      <c r="G1" s="2168"/>
      <c r="H1" s="2168"/>
      <c r="I1" s="2168"/>
      <c r="J1" s="2168"/>
      <c r="K1" s="2168"/>
      <c r="L1" s="2168"/>
    </row>
    <row r="2" spans="1:12" ht="15.75">
      <c r="A2" s="1567"/>
      <c r="B2" s="1567"/>
      <c r="C2" s="1814"/>
      <c r="D2" s="1567"/>
      <c r="E2" s="1567"/>
      <c r="F2" s="1567"/>
      <c r="G2" s="1567"/>
      <c r="H2" s="1567"/>
      <c r="I2" s="1567"/>
      <c r="J2" s="1567"/>
      <c r="K2" s="1567"/>
      <c r="L2" s="1819"/>
    </row>
    <row r="3" spans="1:12" s="2" customFormat="1" ht="12.75">
      <c r="A3" s="1816" t="s">
        <v>696</v>
      </c>
      <c r="B3" s="1764"/>
      <c r="C3" s="1656">
        <f>C5-C4</f>
        <v>0</v>
      </c>
      <c r="D3" s="1656">
        <f aca="true" t="shared" si="0" ref="D3:K3">D5-D4</f>
        <v>0</v>
      </c>
      <c r="E3" s="1656">
        <f t="shared" si="0"/>
        <v>0</v>
      </c>
      <c r="F3" s="1656">
        <f t="shared" si="0"/>
        <v>0</v>
      </c>
      <c r="G3" s="1656">
        <f t="shared" si="0"/>
        <v>0</v>
      </c>
      <c r="H3" s="1656">
        <f t="shared" si="0"/>
        <v>0</v>
      </c>
      <c r="I3" s="1656">
        <f t="shared" si="0"/>
        <v>0</v>
      </c>
      <c r="J3" s="1817">
        <f t="shared" si="0"/>
        <v>0</v>
      </c>
      <c r="K3" s="1656">
        <f t="shared" si="0"/>
        <v>0</v>
      </c>
      <c r="L3" s="1818">
        <f>SUM(C3:K3)</f>
        <v>0</v>
      </c>
    </row>
    <row r="4" spans="1:12" ht="12.75">
      <c r="A4" s="1651" t="s">
        <v>63</v>
      </c>
      <c r="C4" s="100">
        <f>C8+C20+C33+C38</f>
        <v>801544771.4000001</v>
      </c>
      <c r="D4" s="100">
        <f>D8+D20+D33+D38+D42</f>
        <v>616579974.98</v>
      </c>
      <c r="E4" s="100">
        <f aca="true" t="shared" si="1" ref="E4:K4">E8+E20+E33+E38</f>
        <v>102353798.16</v>
      </c>
      <c r="F4" s="100">
        <f t="shared" si="1"/>
        <v>14536528.47</v>
      </c>
      <c r="G4" s="100">
        <f t="shared" si="1"/>
        <v>49118000</v>
      </c>
      <c r="H4" s="100">
        <f t="shared" si="1"/>
        <v>44900000</v>
      </c>
      <c r="I4" s="100">
        <f t="shared" si="1"/>
        <v>3066626.9699999997</v>
      </c>
      <c r="J4" s="100">
        <f>J8+J20+J33+J38</f>
        <v>141870531.82</v>
      </c>
      <c r="K4" s="100">
        <f t="shared" si="1"/>
        <v>425000000</v>
      </c>
      <c r="L4" s="1820">
        <f>SUM(C4:K4)</f>
        <v>2198970231.8</v>
      </c>
    </row>
    <row r="5" spans="1:13" ht="12.75">
      <c r="A5" s="1662"/>
      <c r="B5" s="1662"/>
      <c r="C5" s="547">
        <f>'RINGKASAN APB DES'!G23</f>
        <v>801544771.4</v>
      </c>
      <c r="D5" s="547">
        <f>'RINGKASAN APB DES'!G30</f>
        <v>616579974.98</v>
      </c>
      <c r="E5" s="547">
        <f>'RINGKASAN APB DES'!G26</f>
        <v>102353798.16</v>
      </c>
      <c r="F5" s="547">
        <f>'RINGKASAN APB DES'!G27</f>
        <v>14536528.47</v>
      </c>
      <c r="G5" s="547">
        <f>'RINGKASAN APB DES'!G18</f>
        <v>49118000</v>
      </c>
      <c r="H5" s="547">
        <f>'RINGKASAN APB DES'!G16+'RINGKASAN APB DES'!G17</f>
        <v>44900000</v>
      </c>
      <c r="I5" s="547">
        <f>'RINGKASAN APB DES'!G38</f>
        <v>3066626.97</v>
      </c>
      <c r="J5" s="547">
        <f>'RINGKASAN APB DES'!G289</f>
        <v>141870531.82</v>
      </c>
      <c r="K5" s="547">
        <f>'RINGKASAN APB DES'!G33</f>
        <v>425000000</v>
      </c>
      <c r="L5" s="1821">
        <f>SUM(C5:K5)</f>
        <v>2198970231.8</v>
      </c>
      <c r="M5" s="548"/>
    </row>
    <row r="6" spans="1:13" ht="12.75" customHeight="1">
      <c r="A6" s="2164" t="s">
        <v>295</v>
      </c>
      <c r="B6" s="1762" t="s">
        <v>758</v>
      </c>
      <c r="C6" s="2169" t="s">
        <v>296</v>
      </c>
      <c r="D6" s="2164" t="s">
        <v>687</v>
      </c>
      <c r="E6" s="2164" t="s">
        <v>689</v>
      </c>
      <c r="F6" s="2164" t="s">
        <v>690</v>
      </c>
      <c r="G6" s="2165" t="s">
        <v>691</v>
      </c>
      <c r="H6" s="2171"/>
      <c r="I6" s="2162" t="s">
        <v>297</v>
      </c>
      <c r="J6" s="2164" t="s">
        <v>76</v>
      </c>
      <c r="K6" s="1654"/>
      <c r="L6" s="2166" t="s">
        <v>303</v>
      </c>
      <c r="M6" s="548"/>
    </row>
    <row r="7" spans="1:12" ht="12.75">
      <c r="A7" s="2165"/>
      <c r="B7" s="1763"/>
      <c r="C7" s="2170"/>
      <c r="D7" s="2165"/>
      <c r="E7" s="2165"/>
      <c r="F7" s="2165"/>
      <c r="G7" s="549" t="s">
        <v>123</v>
      </c>
      <c r="H7" s="446" t="s">
        <v>691</v>
      </c>
      <c r="I7" s="2163"/>
      <c r="J7" s="2165"/>
      <c r="K7" s="1655" t="s">
        <v>688</v>
      </c>
      <c r="L7" s="2167"/>
    </row>
    <row r="8" spans="1:14" ht="18">
      <c r="A8" s="1933" t="s">
        <v>298</v>
      </c>
      <c r="B8" s="1934">
        <f>SUM(B9:B19)</f>
        <v>668734368.8</v>
      </c>
      <c r="C8" s="1935">
        <f>SUM(C9:C19)</f>
        <v>0</v>
      </c>
      <c r="D8" s="1936">
        <f>SUM(D9:D19)</f>
        <v>528540446.98</v>
      </c>
      <c r="E8" s="1936">
        <f aca="true" t="shared" si="2" ref="E8:K8">SUM(E9:E19)</f>
        <v>1326111.02</v>
      </c>
      <c r="F8" s="1936">
        <f t="shared" si="2"/>
        <v>0</v>
      </c>
      <c r="G8" s="1936">
        <f t="shared" si="2"/>
        <v>0</v>
      </c>
      <c r="H8" s="1936">
        <f t="shared" si="2"/>
        <v>0</v>
      </c>
      <c r="I8" s="1936">
        <f t="shared" si="2"/>
        <v>0</v>
      </c>
      <c r="J8" s="1936">
        <f t="shared" si="2"/>
        <v>98867810.8</v>
      </c>
      <c r="K8" s="1936">
        <f t="shared" si="2"/>
        <v>40000000</v>
      </c>
      <c r="L8" s="1937">
        <f>SUM(C8:K8)</f>
        <v>668734368.8</v>
      </c>
      <c r="N8" s="566"/>
    </row>
    <row r="9" spans="1:14" ht="15">
      <c r="A9" s="1652" t="s">
        <v>692</v>
      </c>
      <c r="B9" s="1805">
        <f>'RINGKASAN APB DES'!G45</f>
        <v>415730860.8</v>
      </c>
      <c r="C9" s="561"/>
      <c r="D9" s="562">
        <f>'RAB  2.1'!J20+'RAB  2.1'!J26+'RAB  2.1'!J31+'RAB  2.1'!J14</f>
        <v>320048145.6</v>
      </c>
      <c r="E9" s="562"/>
      <c r="F9" s="562"/>
      <c r="G9" s="561"/>
      <c r="H9" s="561"/>
      <c r="I9" s="561"/>
      <c r="J9" s="561">
        <f>'RAB  2.1'!J13+'RAB  2.1'!J19+'RAB  2.1'!J25</f>
        <v>95682715.2</v>
      </c>
      <c r="K9" s="561"/>
      <c r="L9" s="1822">
        <f>SUM(C9:J9)</f>
        <v>415730860.8</v>
      </c>
      <c r="M9" s="1815">
        <f aca="true" t="shared" si="3" ref="M9:M43">L9-B9</f>
        <v>0</v>
      </c>
      <c r="N9" s="566"/>
    </row>
    <row r="10" spans="1:14" ht="15">
      <c r="A10" s="1652" t="s">
        <v>693</v>
      </c>
      <c r="B10" s="1805">
        <f>'RINGKASAN APB DES'!G52</f>
        <v>70675296</v>
      </c>
      <c r="C10" s="561"/>
      <c r="D10" s="562">
        <v>67490200.4</v>
      </c>
      <c r="E10" s="562"/>
      <c r="F10" s="562"/>
      <c r="G10" s="561"/>
      <c r="H10" s="561"/>
      <c r="I10" s="561"/>
      <c r="J10" s="561">
        <v>3185095.6</v>
      </c>
      <c r="K10" s="561"/>
      <c r="L10" s="1822">
        <f>SUM(C10:J10)</f>
        <v>70675296</v>
      </c>
      <c r="M10" s="1815">
        <f t="shared" si="3"/>
        <v>0</v>
      </c>
      <c r="N10" s="566"/>
    </row>
    <row r="11" spans="1:14" ht="15">
      <c r="A11" s="1955" t="s">
        <v>694</v>
      </c>
      <c r="B11" s="1956">
        <f>'RINGKASAN APB DES'!G65</f>
        <v>40000000</v>
      </c>
      <c r="C11" s="1957"/>
      <c r="D11" s="562"/>
      <c r="E11" s="562"/>
      <c r="F11" s="562"/>
      <c r="G11" s="561"/>
      <c r="H11" s="561"/>
      <c r="I11" s="561"/>
      <c r="J11" s="561"/>
      <c r="K11" s="561">
        <f>'RINGKASAN APB DES'!G65</f>
        <v>40000000</v>
      </c>
      <c r="L11" s="1822">
        <f>SUM(C11:K11)</f>
        <v>40000000</v>
      </c>
      <c r="M11" s="1815">
        <f t="shared" si="3"/>
        <v>0</v>
      </c>
      <c r="N11" s="566"/>
    </row>
    <row r="12" spans="1:14" ht="15">
      <c r="A12" s="1652" t="s">
        <v>435</v>
      </c>
      <c r="B12" s="1805">
        <f>'RINGKASAN APB DES'!G85</f>
        <v>9843000</v>
      </c>
      <c r="C12" s="561"/>
      <c r="D12" s="562">
        <v>8516888.98</v>
      </c>
      <c r="E12" s="562">
        <v>1326111.02</v>
      </c>
      <c r="F12" s="562"/>
      <c r="G12" s="561"/>
      <c r="H12" s="561"/>
      <c r="I12" s="561"/>
      <c r="J12" s="561"/>
      <c r="K12" s="561"/>
      <c r="L12" s="1822">
        <f aca="true" t="shared" si="4" ref="L12:L19">SUM(C12:J12)</f>
        <v>9843000</v>
      </c>
      <c r="M12" s="1815">
        <f t="shared" si="3"/>
        <v>0</v>
      </c>
      <c r="N12" s="566"/>
    </row>
    <row r="13" spans="1:14" ht="15">
      <c r="A13" s="1652" t="s">
        <v>444</v>
      </c>
      <c r="B13" s="1805">
        <f>'RINGKASAN APB DES'!G91</f>
        <v>10608000</v>
      </c>
      <c r="C13" s="561"/>
      <c r="D13" s="562">
        <f>'RINGKASAN APB DES'!G91</f>
        <v>10608000</v>
      </c>
      <c r="E13" s="562"/>
      <c r="F13" s="562"/>
      <c r="G13" s="561"/>
      <c r="H13" s="561"/>
      <c r="I13" s="561"/>
      <c r="J13" s="561"/>
      <c r="K13" s="561"/>
      <c r="L13" s="1822">
        <f t="shared" si="4"/>
        <v>10608000</v>
      </c>
      <c r="M13" s="1815">
        <f t="shared" si="3"/>
        <v>0</v>
      </c>
      <c r="N13" s="566"/>
    </row>
    <row r="14" spans="1:14" ht="15">
      <c r="A14" s="1652" t="s">
        <v>445</v>
      </c>
      <c r="B14" s="1805">
        <f>'RINGKASAN APB DES'!G97</f>
        <v>9429900</v>
      </c>
      <c r="C14" s="561"/>
      <c r="D14" s="562">
        <f>'RINGKASAN APB DES'!G97</f>
        <v>9429900</v>
      </c>
      <c r="E14" s="562"/>
      <c r="F14" s="562"/>
      <c r="G14" s="561"/>
      <c r="H14" s="561"/>
      <c r="I14" s="561"/>
      <c r="J14" s="561"/>
      <c r="K14" s="561"/>
      <c r="L14" s="1822">
        <f t="shared" si="4"/>
        <v>9429900</v>
      </c>
      <c r="M14" s="1815">
        <f t="shared" si="3"/>
        <v>0</v>
      </c>
      <c r="N14" s="566"/>
    </row>
    <row r="15" spans="1:14" ht="15">
      <c r="A15" s="1652" t="s">
        <v>456</v>
      </c>
      <c r="B15" s="1805">
        <f>'RINGKASAN APB DES'!G104</f>
        <v>53052712</v>
      </c>
      <c r="C15" s="561"/>
      <c r="D15" s="562">
        <f>'RINGKASAN APB DES'!G104</f>
        <v>53052712</v>
      </c>
      <c r="E15" s="562"/>
      <c r="F15" s="562"/>
      <c r="G15" s="561"/>
      <c r="H15" s="561"/>
      <c r="I15" s="561"/>
      <c r="J15" s="561"/>
      <c r="K15" s="561"/>
      <c r="L15" s="1822">
        <f t="shared" si="4"/>
        <v>53052712</v>
      </c>
      <c r="M15" s="1815">
        <f t="shared" si="3"/>
        <v>0</v>
      </c>
      <c r="N15" s="566"/>
    </row>
    <row r="16" spans="1:14" ht="15">
      <c r="A16" s="1652" t="s">
        <v>509</v>
      </c>
      <c r="B16" s="1805">
        <f>'RINGKASAN APB DES'!G112</f>
        <v>18717000</v>
      </c>
      <c r="C16" s="561"/>
      <c r="D16" s="562">
        <f>'RINGKASAN APB DES'!G112</f>
        <v>18717000</v>
      </c>
      <c r="E16" s="562"/>
      <c r="F16" s="562"/>
      <c r="G16" s="561"/>
      <c r="H16" s="561"/>
      <c r="I16" s="561"/>
      <c r="J16" s="561"/>
      <c r="K16" s="561"/>
      <c r="L16" s="1822">
        <f t="shared" si="4"/>
        <v>18717000</v>
      </c>
      <c r="M16" s="1815">
        <f t="shared" si="3"/>
        <v>0</v>
      </c>
      <c r="N16" s="566"/>
    </row>
    <row r="17" spans="1:14" ht="15">
      <c r="A17" s="1652" t="s">
        <v>518</v>
      </c>
      <c r="B17" s="1805">
        <f>'RINGKASAN APB DES'!G118</f>
        <v>3060000</v>
      </c>
      <c r="C17" s="561"/>
      <c r="D17" s="562">
        <f>'RINGKASAN APB DES'!G118</f>
        <v>3060000</v>
      </c>
      <c r="E17" s="562"/>
      <c r="F17" s="562"/>
      <c r="G17" s="561"/>
      <c r="H17" s="561"/>
      <c r="I17" s="561"/>
      <c r="J17" s="561"/>
      <c r="K17" s="561"/>
      <c r="L17" s="1822">
        <f t="shared" si="4"/>
        <v>3060000</v>
      </c>
      <c r="M17" s="1815">
        <f t="shared" si="3"/>
        <v>0</v>
      </c>
      <c r="N17" s="566"/>
    </row>
    <row r="18" spans="1:14" ht="15">
      <c r="A18" s="1653" t="s">
        <v>522</v>
      </c>
      <c r="B18" s="1805">
        <f>'RINGKASAN APB DES'!G124</f>
        <v>30538800</v>
      </c>
      <c r="C18" s="561"/>
      <c r="D18" s="562">
        <f>'RINGKASAN APB DES'!G124</f>
        <v>30538800</v>
      </c>
      <c r="E18" s="562"/>
      <c r="F18" s="562"/>
      <c r="G18" s="561"/>
      <c r="H18" s="561"/>
      <c r="I18" s="561"/>
      <c r="J18" s="561"/>
      <c r="K18" s="561"/>
      <c r="L18" s="1822">
        <f t="shared" si="4"/>
        <v>30538800</v>
      </c>
      <c r="M18" s="1815">
        <f t="shared" si="3"/>
        <v>0</v>
      </c>
      <c r="N18" s="566"/>
    </row>
    <row r="19" spans="1:14" ht="15">
      <c r="A19" s="1652" t="s">
        <v>533</v>
      </c>
      <c r="B19" s="1805">
        <f>'RINGKASAN APB DES'!G129</f>
        <v>7078800</v>
      </c>
      <c r="C19" s="561"/>
      <c r="D19" s="562">
        <f>'RINGKASAN APB DES'!G129</f>
        <v>7078800</v>
      </c>
      <c r="E19" s="562"/>
      <c r="F19" s="562"/>
      <c r="G19" s="561"/>
      <c r="H19" s="561"/>
      <c r="I19" s="561"/>
      <c r="J19" s="561"/>
      <c r="K19" s="561"/>
      <c r="L19" s="1822">
        <f t="shared" si="4"/>
        <v>7078800</v>
      </c>
      <c r="M19" s="1815">
        <f t="shared" si="3"/>
        <v>0</v>
      </c>
      <c r="N19" s="566"/>
    </row>
    <row r="20" spans="1:13" ht="18">
      <c r="A20" s="1938" t="s">
        <v>299</v>
      </c>
      <c r="B20" s="1939">
        <f>SUM(B21:B32)</f>
        <v>1329035463</v>
      </c>
      <c r="C20" s="1940">
        <f>SUM(C21:C32)</f>
        <v>724063526.84</v>
      </c>
      <c r="D20" s="1940">
        <f aca="true" t="shared" si="5" ref="D20:K20">SUM(D21:D32)</f>
        <v>0</v>
      </c>
      <c r="E20" s="1940">
        <f t="shared" si="5"/>
        <v>101027687.14</v>
      </c>
      <c r="F20" s="1940">
        <f t="shared" si="5"/>
        <v>0</v>
      </c>
      <c r="G20" s="1940">
        <f t="shared" si="5"/>
        <v>49118000</v>
      </c>
      <c r="H20" s="1940">
        <f t="shared" si="5"/>
        <v>40823528</v>
      </c>
      <c r="I20" s="1940">
        <f t="shared" si="5"/>
        <v>0</v>
      </c>
      <c r="J20" s="1940">
        <f t="shared" si="5"/>
        <v>39002721.02</v>
      </c>
      <c r="K20" s="1940">
        <f t="shared" si="5"/>
        <v>375000000</v>
      </c>
      <c r="L20" s="1941">
        <f aca="true" t="shared" si="6" ref="L20:L33">SUM(C20:K20)</f>
        <v>1329035463</v>
      </c>
      <c r="M20" s="1815">
        <f>L20-B20</f>
        <v>0</v>
      </c>
    </row>
    <row r="21" spans="1:14" ht="12.75">
      <c r="A21" s="564" t="s">
        <v>304</v>
      </c>
      <c r="B21" s="1806">
        <f>'RINGKASAN APB DES'!G137</f>
        <v>7752000</v>
      </c>
      <c r="C21" s="565">
        <v>7752000</v>
      </c>
      <c r="D21" s="565"/>
      <c r="E21" s="565"/>
      <c r="F21" s="565"/>
      <c r="G21" s="565"/>
      <c r="H21" s="565"/>
      <c r="I21" s="565"/>
      <c r="J21" s="565"/>
      <c r="K21" s="565"/>
      <c r="L21" s="1823">
        <f t="shared" si="6"/>
        <v>7752000</v>
      </c>
      <c r="M21" s="1815">
        <f t="shared" si="3"/>
        <v>0</v>
      </c>
      <c r="N21" s="566"/>
    </row>
    <row r="22" spans="1:14" ht="12.75">
      <c r="A22" s="558" t="s">
        <v>541</v>
      </c>
      <c r="B22" s="1807">
        <f>'RINGKASAN APB DES'!G144</f>
        <v>54186480</v>
      </c>
      <c r="C22" s="563">
        <v>45497591.02</v>
      </c>
      <c r="D22" s="559"/>
      <c r="E22" s="559">
        <v>8688888.98</v>
      </c>
      <c r="F22" s="559"/>
      <c r="G22" s="559"/>
      <c r="H22" s="559"/>
      <c r="I22" s="559"/>
      <c r="J22" s="563"/>
      <c r="K22" s="563"/>
      <c r="L22" s="1823">
        <f t="shared" si="6"/>
        <v>54186480</v>
      </c>
      <c r="M22" s="1815">
        <f t="shared" si="3"/>
        <v>0</v>
      </c>
      <c r="N22" s="566"/>
    </row>
    <row r="23" spans="1:13" ht="12.75">
      <c r="A23" s="560" t="s">
        <v>559</v>
      </c>
      <c r="B23" s="1807">
        <f>'RINGKASAN APB DES'!G152</f>
        <v>189900650</v>
      </c>
      <c r="C23" s="559">
        <v>48106851.84</v>
      </c>
      <c r="D23" s="559"/>
      <c r="E23" s="559">
        <v>92338798.16</v>
      </c>
      <c r="F23" s="559"/>
      <c r="G23" s="559">
        <v>10015000</v>
      </c>
      <c r="H23" s="559">
        <v>39440000</v>
      </c>
      <c r="I23" s="559"/>
      <c r="J23" s="563"/>
      <c r="K23" s="563"/>
      <c r="L23" s="1823">
        <f t="shared" si="6"/>
        <v>189900650</v>
      </c>
      <c r="M23" s="1815">
        <f t="shared" si="3"/>
        <v>0</v>
      </c>
    </row>
    <row r="24" spans="1:13" ht="12.75">
      <c r="A24" s="560" t="s">
        <v>695</v>
      </c>
      <c r="B24" s="1807">
        <f>'RINGKASAN APB DES'!G158</f>
        <v>559387500</v>
      </c>
      <c r="C24" s="559">
        <v>520284500</v>
      </c>
      <c r="D24" s="559"/>
      <c r="E24" s="559"/>
      <c r="F24" s="559"/>
      <c r="G24" s="559">
        <v>39103000</v>
      </c>
      <c r="H24" s="559"/>
      <c r="I24" s="559"/>
      <c r="J24" s="563"/>
      <c r="K24" s="563"/>
      <c r="L24" s="1823">
        <f t="shared" si="6"/>
        <v>559387500</v>
      </c>
      <c r="M24" s="1815">
        <f t="shared" si="3"/>
        <v>0</v>
      </c>
    </row>
    <row r="25" spans="1:13" ht="12.75">
      <c r="A25" s="560" t="s">
        <v>575</v>
      </c>
      <c r="B25" s="1807">
        <f>'RINGKASAN APB DES'!G169</f>
        <v>54209033</v>
      </c>
      <c r="C25" s="559">
        <v>13822783.98</v>
      </c>
      <c r="D25" s="559"/>
      <c r="E25" s="559"/>
      <c r="F25" s="559"/>
      <c r="G25" s="559"/>
      <c r="H25" s="559">
        <v>1383528</v>
      </c>
      <c r="I25" s="559"/>
      <c r="J25" s="563">
        <v>39002721.02</v>
      </c>
      <c r="K25" s="563"/>
      <c r="L25" s="1823">
        <f t="shared" si="6"/>
        <v>54209033</v>
      </c>
      <c r="M25" s="1815">
        <f t="shared" si="3"/>
        <v>0</v>
      </c>
    </row>
    <row r="26" spans="1:13" ht="12.75">
      <c r="A26" s="560" t="s">
        <v>577</v>
      </c>
      <c r="B26" s="1807">
        <f>'RINGKASAN APB DES'!G178</f>
        <v>4182000</v>
      </c>
      <c r="C26" s="559">
        <f>'RINGKASAN APB DES'!G178</f>
        <v>4182000</v>
      </c>
      <c r="D26" s="559"/>
      <c r="E26" s="559"/>
      <c r="F26" s="559"/>
      <c r="G26" s="559"/>
      <c r="H26" s="559"/>
      <c r="I26" s="559"/>
      <c r="J26" s="559"/>
      <c r="K26" s="559"/>
      <c r="L26" s="1823">
        <f t="shared" si="6"/>
        <v>4182000</v>
      </c>
      <c r="M26" s="1815">
        <f t="shared" si="3"/>
        <v>0</v>
      </c>
    </row>
    <row r="27" spans="1:13" ht="12.75">
      <c r="A27" s="560" t="s">
        <v>584</v>
      </c>
      <c r="B27" s="1807">
        <f>'RINGKASAN APB DES'!G184</f>
        <v>0</v>
      </c>
      <c r="C27" s="559">
        <f>'RINGKASAN APB DES'!G184</f>
        <v>0</v>
      </c>
      <c r="D27" s="559"/>
      <c r="E27" s="1832"/>
      <c r="F27" s="559"/>
      <c r="G27" s="559"/>
      <c r="H27" s="559"/>
      <c r="I27" s="559"/>
      <c r="J27" s="559"/>
      <c r="K27" s="559"/>
      <c r="L27" s="1823">
        <f t="shared" si="6"/>
        <v>0</v>
      </c>
      <c r="M27" s="1815">
        <f t="shared" si="3"/>
        <v>0</v>
      </c>
    </row>
    <row r="28" spans="1:13" ht="12.75">
      <c r="A28" s="560" t="s">
        <v>619</v>
      </c>
      <c r="B28" s="1954">
        <f>'RINGKASAN APB DES'!G189</f>
        <v>99350000</v>
      </c>
      <c r="C28" s="1657">
        <v>0</v>
      </c>
      <c r="D28" s="559"/>
      <c r="E28" s="559"/>
      <c r="F28" s="559"/>
      <c r="G28" s="559"/>
      <c r="H28" s="559"/>
      <c r="I28" s="559"/>
      <c r="J28" s="559"/>
      <c r="K28" s="559">
        <f>'RINGKASAN APB DES'!G189</f>
        <v>99350000</v>
      </c>
      <c r="L28" s="1823">
        <f t="shared" si="6"/>
        <v>99350000</v>
      </c>
      <c r="M28" s="1815">
        <f t="shared" si="3"/>
        <v>0</v>
      </c>
    </row>
    <row r="29" spans="1:13" ht="12.75">
      <c r="A29" s="560" t="s">
        <v>585</v>
      </c>
      <c r="B29" s="1954">
        <f>'RINGKASAN APB DES'!G195</f>
        <v>125000000</v>
      </c>
      <c r="C29" s="1657">
        <v>0</v>
      </c>
      <c r="D29" s="559"/>
      <c r="E29" s="559"/>
      <c r="F29" s="559"/>
      <c r="G29" s="559"/>
      <c r="H29" s="559"/>
      <c r="I29" s="559"/>
      <c r="J29" s="559"/>
      <c r="K29" s="559">
        <f>'RINGKASAN APB DES'!G195</f>
        <v>125000000</v>
      </c>
      <c r="L29" s="1823">
        <f t="shared" si="6"/>
        <v>125000000</v>
      </c>
      <c r="M29" s="1815">
        <f t="shared" si="3"/>
        <v>0</v>
      </c>
    </row>
    <row r="30" spans="1:13" ht="14.25" customHeight="1">
      <c r="A30" s="560" t="s">
        <v>586</v>
      </c>
      <c r="B30" s="1954">
        <f>'RINGKASAN APB DES'!G203</f>
        <v>150650000</v>
      </c>
      <c r="C30" s="1657">
        <v>0</v>
      </c>
      <c r="D30" s="559"/>
      <c r="E30" s="559"/>
      <c r="F30" s="559"/>
      <c r="G30" s="559"/>
      <c r="H30" s="559"/>
      <c r="I30" s="559"/>
      <c r="J30" s="559"/>
      <c r="K30" s="559">
        <f>'RINGKASAN APB DES'!G203</f>
        <v>150650000</v>
      </c>
      <c r="L30" s="1823">
        <f t="shared" si="6"/>
        <v>150650000</v>
      </c>
      <c r="M30" s="1815">
        <f t="shared" si="3"/>
        <v>0</v>
      </c>
    </row>
    <row r="31" spans="1:13" ht="12.75">
      <c r="A31" s="560" t="s">
        <v>587</v>
      </c>
      <c r="B31" s="1807">
        <f>'RINGKASAN APB DES'!G212</f>
        <v>54712800</v>
      </c>
      <c r="C31" s="559">
        <f>'RINGKASAN APB DES'!G212</f>
        <v>54712800</v>
      </c>
      <c r="D31" s="559"/>
      <c r="E31" s="559"/>
      <c r="F31" s="559"/>
      <c r="G31" s="559"/>
      <c r="H31" s="559"/>
      <c r="I31" s="559"/>
      <c r="J31" s="559"/>
      <c r="K31" s="559"/>
      <c r="L31" s="1823">
        <f t="shared" si="6"/>
        <v>54712800</v>
      </c>
      <c r="M31" s="1815">
        <f t="shared" si="3"/>
        <v>0</v>
      </c>
    </row>
    <row r="32" spans="1:13" ht="12.75">
      <c r="A32" s="560" t="s">
        <v>611</v>
      </c>
      <c r="B32" s="1807">
        <f>'RINGKASAN APB DES'!G218</f>
        <v>29705000</v>
      </c>
      <c r="C32" s="559">
        <f>'RINGKASAN APB DES'!G218</f>
        <v>29705000</v>
      </c>
      <c r="D32" s="559"/>
      <c r="E32" s="559"/>
      <c r="F32" s="559"/>
      <c r="G32" s="559"/>
      <c r="H32" s="559"/>
      <c r="I32" s="559"/>
      <c r="J32" s="559"/>
      <c r="K32" s="559"/>
      <c r="L32" s="1823">
        <f t="shared" si="6"/>
        <v>29705000</v>
      </c>
      <c r="M32" s="1815">
        <f t="shared" si="3"/>
        <v>0</v>
      </c>
    </row>
    <row r="33" spans="1:13" ht="18.75">
      <c r="A33" s="1942" t="s">
        <v>300</v>
      </c>
      <c r="B33" s="1943">
        <f>SUM(B34:B37)</f>
        <v>82317000</v>
      </c>
      <c r="C33" s="1944">
        <f aca="true" t="shared" si="7" ref="C33:K33">SUM(C34:C37)</f>
        <v>0</v>
      </c>
      <c r="D33" s="1944">
        <f t="shared" si="7"/>
        <v>56915000</v>
      </c>
      <c r="E33" s="1944">
        <f t="shared" si="7"/>
        <v>0</v>
      </c>
      <c r="F33" s="1944">
        <f t="shared" si="7"/>
        <v>14536528.47</v>
      </c>
      <c r="G33" s="1944">
        <f t="shared" si="7"/>
        <v>0</v>
      </c>
      <c r="H33" s="1944">
        <f t="shared" si="7"/>
        <v>0</v>
      </c>
      <c r="I33" s="1944">
        <f t="shared" si="7"/>
        <v>865471.53</v>
      </c>
      <c r="J33" s="1944">
        <f t="shared" si="7"/>
        <v>0</v>
      </c>
      <c r="K33" s="1944">
        <f t="shared" si="7"/>
        <v>10000000</v>
      </c>
      <c r="L33" s="1945">
        <f t="shared" si="6"/>
        <v>82317000</v>
      </c>
      <c r="M33" s="1815">
        <f t="shared" si="3"/>
        <v>0</v>
      </c>
    </row>
    <row r="34" spans="1:13" ht="12.75">
      <c r="A34" s="551" t="s">
        <v>306</v>
      </c>
      <c r="B34" s="1808">
        <f>'RINGKASAN APB DES'!G225</f>
        <v>20502000</v>
      </c>
      <c r="C34" s="557"/>
      <c r="D34" s="557">
        <v>20502000</v>
      </c>
      <c r="E34" s="557"/>
      <c r="F34" s="557"/>
      <c r="G34" s="557"/>
      <c r="H34" s="557"/>
      <c r="I34" s="557"/>
      <c r="J34" s="557"/>
      <c r="K34" s="557"/>
      <c r="L34" s="1824">
        <f>SUM(C34:J34)</f>
        <v>20502000</v>
      </c>
      <c r="M34" s="1815">
        <f t="shared" si="3"/>
        <v>0</v>
      </c>
    </row>
    <row r="35" spans="1:13" ht="12.75">
      <c r="A35" s="551" t="s">
        <v>697</v>
      </c>
      <c r="B35" s="1808">
        <f>'RINGKASAN APB DES'!G231</f>
        <v>15402000</v>
      </c>
      <c r="C35" s="557"/>
      <c r="D35" s="557"/>
      <c r="E35" s="557"/>
      <c r="F35" s="557">
        <v>14536528.47</v>
      </c>
      <c r="G35" s="557"/>
      <c r="H35" s="557"/>
      <c r="I35" s="557">
        <v>865471.53</v>
      </c>
      <c r="J35" s="557"/>
      <c r="K35" s="557"/>
      <c r="L35" s="1824">
        <f>SUM(C35:J35)</f>
        <v>15402000</v>
      </c>
      <c r="M35" s="1815">
        <f t="shared" si="3"/>
        <v>0</v>
      </c>
    </row>
    <row r="36" spans="1:13" ht="12.75">
      <c r="A36" s="551" t="s">
        <v>698</v>
      </c>
      <c r="B36" s="1808">
        <f>'RINGKASAN APB DES'!G238</f>
        <v>36413000</v>
      </c>
      <c r="C36" s="557"/>
      <c r="D36" s="557">
        <v>36413000</v>
      </c>
      <c r="E36" s="557"/>
      <c r="F36" s="557"/>
      <c r="G36" s="557"/>
      <c r="H36" s="557"/>
      <c r="I36" s="557"/>
      <c r="J36" s="557"/>
      <c r="K36" s="557"/>
      <c r="L36" s="1824">
        <f>SUM(C36:J36)</f>
        <v>36413000</v>
      </c>
      <c r="M36" s="1815">
        <f t="shared" si="3"/>
        <v>0</v>
      </c>
    </row>
    <row r="37" spans="1:13" ht="12.75">
      <c r="A37" s="551" t="s">
        <v>699</v>
      </c>
      <c r="B37" s="1808">
        <f>'RINGKASAN APB DES'!G246</f>
        <v>10000000</v>
      </c>
      <c r="C37" s="1657"/>
      <c r="D37" s="557"/>
      <c r="E37" s="557"/>
      <c r="F37" s="557"/>
      <c r="G37" s="557"/>
      <c r="H37" s="557"/>
      <c r="I37" s="557"/>
      <c r="J37" s="557"/>
      <c r="K37" s="557">
        <v>10000000</v>
      </c>
      <c r="L37" s="1824">
        <f>SUM(C37:K37)</f>
        <v>10000000</v>
      </c>
      <c r="M37" s="1815">
        <f t="shared" si="3"/>
        <v>0</v>
      </c>
    </row>
    <row r="38" spans="1:13" ht="18.75">
      <c r="A38" s="1946" t="s">
        <v>301</v>
      </c>
      <c r="B38" s="2056">
        <f>SUM(B39:B41)</f>
        <v>112883400</v>
      </c>
      <c r="C38" s="1947">
        <f>C39+C40+C41</f>
        <v>77481244.56</v>
      </c>
      <c r="D38" s="1947">
        <f aca="true" t="shared" si="8" ref="D38:K38">D39+D40+D41</f>
        <v>25124528</v>
      </c>
      <c r="E38" s="1947">
        <f t="shared" si="8"/>
        <v>0</v>
      </c>
      <c r="F38" s="1947">
        <f t="shared" si="8"/>
        <v>0</v>
      </c>
      <c r="G38" s="1947">
        <f t="shared" si="8"/>
        <v>0</v>
      </c>
      <c r="H38" s="1947">
        <f t="shared" si="8"/>
        <v>4076472</v>
      </c>
      <c r="I38" s="2055">
        <f t="shared" si="8"/>
        <v>2201155.44</v>
      </c>
      <c r="J38" s="1947">
        <f t="shared" si="8"/>
        <v>4000000</v>
      </c>
      <c r="K38" s="1947">
        <f t="shared" si="8"/>
        <v>0</v>
      </c>
      <c r="L38" s="1948">
        <f>SUM(L39:L41)</f>
        <v>112883400</v>
      </c>
      <c r="M38" s="1815">
        <f t="shared" si="3"/>
        <v>0</v>
      </c>
    </row>
    <row r="39" spans="1:13" ht="12.75" customHeight="1">
      <c r="A39" s="550" t="s">
        <v>700</v>
      </c>
      <c r="B39" s="1809">
        <f>'RINGKASAN APB DES'!G254</f>
        <v>16932000</v>
      </c>
      <c r="C39" s="554"/>
      <c r="D39" s="554">
        <v>16932000</v>
      </c>
      <c r="E39" s="554"/>
      <c r="F39" s="554"/>
      <c r="G39" s="554"/>
      <c r="H39" s="554"/>
      <c r="I39" s="554"/>
      <c r="J39" s="554"/>
      <c r="K39" s="554"/>
      <c r="L39" s="1825">
        <f>SUM(C39:J39)</f>
        <v>16932000</v>
      </c>
      <c r="M39" s="1815">
        <f t="shared" si="3"/>
        <v>0</v>
      </c>
    </row>
    <row r="40" spans="1:13" ht="12.75">
      <c r="A40" s="550" t="s">
        <v>305</v>
      </c>
      <c r="B40" s="1809">
        <f>'RINGKASAN APB DES'!G262</f>
        <v>79682400</v>
      </c>
      <c r="C40" s="553">
        <v>77481244.56</v>
      </c>
      <c r="D40" s="554"/>
      <c r="E40" s="554"/>
      <c r="F40" s="554"/>
      <c r="G40" s="553"/>
      <c r="H40" s="553"/>
      <c r="I40" s="553">
        <v>2201155.44</v>
      </c>
      <c r="J40" s="553"/>
      <c r="K40" s="553"/>
      <c r="L40" s="1826">
        <f>SUM(C40:J40)</f>
        <v>79682400</v>
      </c>
      <c r="M40" s="1815">
        <f t="shared" si="3"/>
        <v>0</v>
      </c>
    </row>
    <row r="41" spans="1:13" ht="12.75">
      <c r="A41" s="550" t="s">
        <v>701</v>
      </c>
      <c r="B41" s="1809">
        <f>'RINGKASAN APB DES'!G270</f>
        <v>16269000</v>
      </c>
      <c r="C41" s="553"/>
      <c r="D41" s="554">
        <v>8192528</v>
      </c>
      <c r="E41" s="554"/>
      <c r="F41" s="554"/>
      <c r="G41" s="553"/>
      <c r="H41" s="553">
        <v>4076472</v>
      </c>
      <c r="I41" s="553"/>
      <c r="J41" s="553">
        <v>4000000</v>
      </c>
      <c r="K41" s="553"/>
      <c r="L41" s="1826">
        <f>SUM(C41:J41)</f>
        <v>16269000</v>
      </c>
      <c r="M41" s="1815">
        <f t="shared" si="3"/>
        <v>0</v>
      </c>
    </row>
    <row r="42" spans="1:13" ht="18.75">
      <c r="A42" s="1949" t="s">
        <v>302</v>
      </c>
      <c r="B42" s="1950">
        <f>B43</f>
        <v>6000000</v>
      </c>
      <c r="C42" s="1951"/>
      <c r="D42" s="1951">
        <f>D43</f>
        <v>6000000</v>
      </c>
      <c r="E42" s="1951"/>
      <c r="F42" s="1951"/>
      <c r="G42" s="1951">
        <f>SUM(G43:G43)</f>
        <v>0</v>
      </c>
      <c r="H42" s="1951"/>
      <c r="I42" s="1951"/>
      <c r="J42" s="1951"/>
      <c r="K42" s="1951"/>
      <c r="L42" s="1952">
        <f>L43</f>
        <v>6000000</v>
      </c>
      <c r="M42" s="1815">
        <f t="shared" si="3"/>
        <v>0</v>
      </c>
    </row>
    <row r="43" spans="1:13" ht="12.75">
      <c r="A43" s="555" t="s">
        <v>702</v>
      </c>
      <c r="B43" s="1810">
        <f>'RINGKASAN APB DES'!G277</f>
        <v>6000000</v>
      </c>
      <c r="C43" s="556"/>
      <c r="D43" s="556">
        <v>6000000</v>
      </c>
      <c r="E43" s="556"/>
      <c r="F43" s="556"/>
      <c r="G43" s="556"/>
      <c r="H43" s="556"/>
      <c r="I43" s="556"/>
      <c r="J43" s="556"/>
      <c r="K43" s="556"/>
      <c r="L43" s="1827">
        <f>SUM(C43:K43)</f>
        <v>6000000</v>
      </c>
      <c r="M43" s="1815">
        <f t="shared" si="3"/>
        <v>0</v>
      </c>
    </row>
    <row r="44" spans="1:12" ht="12.75">
      <c r="A44" s="552"/>
      <c r="B44" s="1811"/>
      <c r="C44" s="536"/>
      <c r="D44" s="536"/>
      <c r="E44" s="536"/>
      <c r="F44" s="536"/>
      <c r="G44" s="536"/>
      <c r="H44" s="536"/>
      <c r="I44" s="536"/>
      <c r="J44" s="536"/>
      <c r="K44" s="536"/>
      <c r="L44" s="1828"/>
    </row>
  </sheetData>
  <sheetProtection/>
  <mergeCells count="10">
    <mergeCell ref="I6:I7"/>
    <mergeCell ref="J6:J7"/>
    <mergeCell ref="L6:L7"/>
    <mergeCell ref="A6:A7"/>
    <mergeCell ref="A1:L1"/>
    <mergeCell ref="C6:C7"/>
    <mergeCell ref="D6:D7"/>
    <mergeCell ref="E6:E7"/>
    <mergeCell ref="F6:F7"/>
    <mergeCell ref="G6:H6"/>
  </mergeCells>
  <printOptions/>
  <pageMargins left="0" right="0" top="0.7480314960629921" bottom="0.7480314960629921" header="0.31496062992125984" footer="0.31496062992125984"/>
  <pageSetup orientation="landscape" paperSize="9" r:id="rId1"/>
</worksheet>
</file>

<file path=xl/worksheets/sheet5.xml><?xml version="1.0" encoding="utf-8"?>
<worksheet xmlns="http://schemas.openxmlformats.org/spreadsheetml/2006/main" xmlns:r="http://schemas.openxmlformats.org/officeDocument/2006/relationships">
  <dimension ref="A1:IV1075"/>
  <sheetViews>
    <sheetView showOutlineSymbols="0" zoomScalePageLayoutView="0" workbookViewId="0" topLeftCell="A251">
      <selection activeCell="K262" sqref="K262"/>
    </sheetView>
  </sheetViews>
  <sheetFormatPr defaultColWidth="6.8515625" defaultRowHeight="12.75" customHeight="1"/>
  <cols>
    <col min="1" max="1" width="4.8515625" style="5" customWidth="1"/>
    <col min="2" max="2" width="2.140625" style="5" customWidth="1"/>
    <col min="3" max="3" width="18.28125" style="5" customWidth="1"/>
    <col min="4" max="4" width="3.00390625" style="5" customWidth="1"/>
    <col min="5" max="5" width="6.421875" style="5" customWidth="1"/>
    <col min="6" max="6" width="6.140625" style="5" customWidth="1"/>
    <col min="7" max="7" width="6.57421875" style="724" customWidth="1"/>
    <col min="8" max="8" width="15.7109375" style="5" customWidth="1"/>
    <col min="9" max="9" width="17.57421875" style="5" customWidth="1"/>
    <col min="10" max="10" width="19.28125" style="5" customWidth="1"/>
    <col min="11" max="11" width="17.57421875" style="5" customWidth="1"/>
    <col min="12" max="12" width="19.57421875" style="6" customWidth="1"/>
    <col min="13" max="13" width="22.140625" style="5" customWidth="1"/>
    <col min="14" max="14" width="23.57421875" style="5" customWidth="1"/>
    <col min="15" max="15" width="18.421875" style="5" customWidth="1"/>
    <col min="16" max="16" width="19.8515625" style="5" customWidth="1"/>
    <col min="17" max="17" width="10.00390625" style="7" customWidth="1"/>
    <col min="18" max="18" width="21.00390625" style="8" customWidth="1"/>
    <col min="19" max="19" width="22.00390625" style="5" customWidth="1"/>
    <col min="20" max="21" width="17.28125" style="5" customWidth="1"/>
    <col min="22" max="22" width="15.28125" style="5" customWidth="1"/>
    <col min="23" max="23" width="19.28125" style="5" customWidth="1"/>
    <col min="24" max="24" width="24.7109375" style="5" customWidth="1"/>
    <col min="25" max="25" width="18.8515625" style="5" customWidth="1"/>
    <col min="26" max="26" width="20.140625" style="5" customWidth="1"/>
    <col min="27" max="27" width="22.7109375" style="5" customWidth="1"/>
    <col min="28" max="28" width="20.57421875" style="5" customWidth="1"/>
    <col min="29" max="29" width="20.140625" style="5" customWidth="1"/>
    <col min="30" max="30" width="22.00390625" style="5" customWidth="1"/>
    <col min="31" max="31" width="22.28125" style="5" customWidth="1"/>
    <col min="32" max="32" width="21.421875" style="5" customWidth="1"/>
    <col min="33" max="34" width="22.421875" style="5" customWidth="1"/>
    <col min="35" max="99" width="22.8515625" style="5" customWidth="1"/>
    <col min="100" max="100" width="25.140625" style="5" customWidth="1"/>
    <col min="101" max="16384" width="6.8515625" style="5" customWidth="1"/>
  </cols>
  <sheetData>
    <row r="1" spans="1:9" ht="18.75" customHeight="1">
      <c r="A1" s="2351" t="s">
        <v>82</v>
      </c>
      <c r="B1" s="2351"/>
      <c r="C1" s="2351"/>
      <c r="D1" s="2351"/>
      <c r="E1" s="2351"/>
      <c r="F1" s="2351"/>
      <c r="G1" s="2351"/>
      <c r="H1" s="2351"/>
      <c r="I1" s="2351"/>
    </row>
    <row r="2" spans="1:14" ht="18.75" customHeight="1">
      <c r="A2" s="2351" t="s">
        <v>376</v>
      </c>
      <c r="B2" s="2351"/>
      <c r="C2" s="2351"/>
      <c r="D2" s="2351"/>
      <c r="E2" s="2351"/>
      <c r="F2" s="2351"/>
      <c r="G2" s="2351"/>
      <c r="H2" s="2351"/>
      <c r="I2" s="2351"/>
      <c r="J2" s="2429" t="s">
        <v>228</v>
      </c>
      <c r="K2" s="2429"/>
      <c r="L2" s="2429"/>
      <c r="M2" s="191">
        <f>SUM('RINGKASAN APB DES'!G14)</f>
        <v>2057099699.98</v>
      </c>
      <c r="N2" s="537">
        <f>SUM(M2*M3)</f>
        <v>617129909.994</v>
      </c>
    </row>
    <row r="3" spans="1:14" ht="18.75" customHeight="1">
      <c r="A3" s="2351" t="s">
        <v>362</v>
      </c>
      <c r="B3" s="2351"/>
      <c r="C3" s="2351"/>
      <c r="D3" s="2351"/>
      <c r="E3" s="2351"/>
      <c r="F3" s="2351"/>
      <c r="G3" s="2351"/>
      <c r="H3" s="2351"/>
      <c r="I3" s="2351"/>
      <c r="M3" s="110">
        <v>0.3</v>
      </c>
      <c r="N3" s="110"/>
    </row>
    <row r="4" spans="1:14" ht="14.25" customHeight="1">
      <c r="A4" s="699"/>
      <c r="B4" s="9"/>
      <c r="C4" s="9"/>
      <c r="D4" s="9"/>
      <c r="E4" s="9"/>
      <c r="F4" s="9"/>
      <c r="G4" s="713"/>
      <c r="H4" s="9"/>
      <c r="I4" s="699"/>
      <c r="M4" s="110"/>
      <c r="N4" s="110"/>
    </row>
    <row r="5" spans="1:14" ht="18.75" customHeight="1">
      <c r="A5" s="700" t="s">
        <v>8</v>
      </c>
      <c r="B5" s="96" t="s">
        <v>83</v>
      </c>
      <c r="C5" s="96"/>
      <c r="D5" s="98" t="s">
        <v>38</v>
      </c>
      <c r="E5" s="2352" t="s">
        <v>19</v>
      </c>
      <c r="F5" s="2352"/>
      <c r="G5" s="2352"/>
      <c r="H5" s="2352"/>
      <c r="I5" s="2352"/>
      <c r="M5" s="110"/>
      <c r="N5" s="110" t="e">
        <f>SUM(M11-N2)</f>
        <v>#REF!</v>
      </c>
    </row>
    <row r="6" spans="1:14" ht="38.25" customHeight="1">
      <c r="A6" s="700" t="s">
        <v>9</v>
      </c>
      <c r="B6" s="96" t="s">
        <v>84</v>
      </c>
      <c r="C6" s="96"/>
      <c r="D6" s="97" t="s">
        <v>38</v>
      </c>
      <c r="E6" s="2353" t="s">
        <v>181</v>
      </c>
      <c r="F6" s="2353"/>
      <c r="G6" s="2353"/>
      <c r="H6" s="2353"/>
      <c r="I6" s="2353"/>
      <c r="L6" s="1646" t="s">
        <v>136</v>
      </c>
      <c r="M6" s="133">
        <f>'RINGKASAN APB DES'!G36+'RINGKASAN APB DES'!G21+'RINGKASAN APB DES'!G15</f>
        <v>2057099699.98</v>
      </c>
      <c r="N6" s="110"/>
    </row>
    <row r="7" spans="1:14" ht="18.75" customHeight="1">
      <c r="A7" s="700" t="s">
        <v>10</v>
      </c>
      <c r="B7" s="96" t="s">
        <v>85</v>
      </c>
      <c r="C7" s="96"/>
      <c r="D7" s="98" t="s">
        <v>38</v>
      </c>
      <c r="E7" s="96" t="s">
        <v>86</v>
      </c>
      <c r="F7" s="97"/>
      <c r="G7" s="714"/>
      <c r="H7" s="97"/>
      <c r="I7" s="763"/>
      <c r="L7" s="190" t="s">
        <v>230</v>
      </c>
      <c r="M7" s="538">
        <f>SUM(I12)</f>
        <v>415730860.8</v>
      </c>
      <c r="N7" s="110"/>
    </row>
    <row r="8" spans="1:14" ht="18.75" customHeight="1" thickBot="1">
      <c r="A8" s="701"/>
      <c r="B8" s="10"/>
      <c r="C8" s="10"/>
      <c r="D8" s="9"/>
      <c r="E8" s="10"/>
      <c r="F8" s="9"/>
      <c r="G8" s="713"/>
      <c r="H8" s="9"/>
      <c r="I8" s="699"/>
      <c r="L8" s="190" t="s">
        <v>229</v>
      </c>
      <c r="M8" s="538">
        <f>I113</f>
        <v>70675296</v>
      </c>
      <c r="N8" s="110"/>
    </row>
    <row r="9" spans="1:14" ht="24" customHeight="1">
      <c r="A9" s="2317" t="s">
        <v>87</v>
      </c>
      <c r="B9" s="2319" t="s">
        <v>88</v>
      </c>
      <c r="C9" s="2319"/>
      <c r="D9" s="2319"/>
      <c r="E9" s="2319"/>
      <c r="F9" s="2267" t="s">
        <v>164</v>
      </c>
      <c r="G9" s="2342" t="s">
        <v>262</v>
      </c>
      <c r="H9" s="1334" t="s">
        <v>90</v>
      </c>
      <c r="I9" s="1335" t="s">
        <v>91</v>
      </c>
      <c r="L9" s="190" t="s">
        <v>231</v>
      </c>
      <c r="M9" s="538" t="e">
        <f>SUM(#REF!)</f>
        <v>#REF!</v>
      </c>
      <c r="N9" s="110"/>
    </row>
    <row r="10" spans="1:14" ht="20.25" customHeight="1" thickBot="1">
      <c r="A10" s="2318"/>
      <c r="B10" s="2320"/>
      <c r="C10" s="2320"/>
      <c r="D10" s="2320"/>
      <c r="E10" s="2320"/>
      <c r="F10" s="2268"/>
      <c r="G10" s="2343"/>
      <c r="H10" s="787" t="s">
        <v>42</v>
      </c>
      <c r="I10" s="1336" t="s">
        <v>42</v>
      </c>
      <c r="L10" s="190" t="s">
        <v>232</v>
      </c>
      <c r="M10" s="539">
        <v>0</v>
      </c>
      <c r="N10" s="110"/>
    </row>
    <row r="11" spans="1:14" ht="18.75" customHeight="1" thickBot="1">
      <c r="A11" s="1337" t="s">
        <v>43</v>
      </c>
      <c r="B11" s="2316" t="s">
        <v>44</v>
      </c>
      <c r="C11" s="2316"/>
      <c r="D11" s="2316"/>
      <c r="E11" s="2316"/>
      <c r="F11" s="2316">
        <v>3</v>
      </c>
      <c r="G11" s="2316"/>
      <c r="H11" s="1338">
        <v>4</v>
      </c>
      <c r="I11" s="1339" t="s">
        <v>263</v>
      </c>
      <c r="L11" s="540"/>
      <c r="M11" s="537" t="e">
        <f>SUM(M7:M10)</f>
        <v>#REF!</v>
      </c>
      <c r="N11" s="110"/>
    </row>
    <row r="12" spans="1:14" ht="27" customHeight="1">
      <c r="A12" s="1340" t="s">
        <v>93</v>
      </c>
      <c r="B12" s="2357" t="s">
        <v>165</v>
      </c>
      <c r="C12" s="2358"/>
      <c r="D12" s="2358"/>
      <c r="E12" s="2358"/>
      <c r="F12" s="250"/>
      <c r="G12" s="715"/>
      <c r="H12" s="682"/>
      <c r="I12" s="1361">
        <f>SUM(I13,I19,I25,I31)</f>
        <v>415730860.8</v>
      </c>
      <c r="J12" s="1645">
        <f>J13+J19+J25</f>
        <v>95682715.2</v>
      </c>
      <c r="K12" s="1645"/>
      <c r="M12" s="110"/>
      <c r="N12" s="110"/>
    </row>
    <row r="13" spans="1:14" ht="18.75" customHeight="1">
      <c r="A13" s="1341">
        <v>1</v>
      </c>
      <c r="B13" s="281" t="s">
        <v>166</v>
      </c>
      <c r="C13" s="282"/>
      <c r="D13" s="282"/>
      <c r="E13" s="283"/>
      <c r="F13" s="284"/>
      <c r="G13" s="688"/>
      <c r="H13" s="285"/>
      <c r="I13" s="1342">
        <f>SUM(I14:I18)</f>
        <v>309652800</v>
      </c>
      <c r="J13" s="234">
        <f>I13/4</f>
        <v>77413200</v>
      </c>
      <c r="K13" s="234" t="s">
        <v>685</v>
      </c>
      <c r="M13" s="110">
        <f>M6*30/100</f>
        <v>617129909.994</v>
      </c>
      <c r="N13" s="110"/>
    </row>
    <row r="14" spans="1:14" ht="18.75" customHeight="1">
      <c r="A14" s="1343"/>
      <c r="B14" s="286"/>
      <c r="C14" s="287" t="s">
        <v>167</v>
      </c>
      <c r="D14" s="288"/>
      <c r="E14" s="289"/>
      <c r="F14" s="290">
        <v>1</v>
      </c>
      <c r="G14" s="687">
        <v>12</v>
      </c>
      <c r="H14" s="285">
        <v>4162000</v>
      </c>
      <c r="I14" s="1344">
        <f>SUM(F14*G14*H14)</f>
        <v>49944000</v>
      </c>
      <c r="J14" s="234">
        <f>I13-J13</f>
        <v>232239600</v>
      </c>
      <c r="K14" s="5" t="s">
        <v>687</v>
      </c>
      <c r="L14" s="6" t="s">
        <v>684</v>
      </c>
      <c r="M14" s="1650" t="e">
        <f>M13-M11</f>
        <v>#REF!</v>
      </c>
      <c r="N14" s="110"/>
    </row>
    <row r="15" spans="1:14" ht="18.75" customHeight="1">
      <c r="A15" s="1343"/>
      <c r="B15" s="286"/>
      <c r="C15" s="287" t="s">
        <v>168</v>
      </c>
      <c r="D15" s="288"/>
      <c r="E15" s="289"/>
      <c r="F15" s="290">
        <v>1</v>
      </c>
      <c r="G15" s="687">
        <v>12</v>
      </c>
      <c r="H15" s="285">
        <f>H14*70/100</f>
        <v>2913400</v>
      </c>
      <c r="I15" s="1344">
        <f>SUM(F15*G15*H15)</f>
        <v>34960800</v>
      </c>
      <c r="L15" s="1566"/>
      <c r="M15" s="110"/>
      <c r="N15" s="110"/>
    </row>
    <row r="16" spans="1:14" ht="18.75" customHeight="1">
      <c r="A16" s="1343"/>
      <c r="B16" s="286"/>
      <c r="C16" s="287" t="s">
        <v>169</v>
      </c>
      <c r="D16" s="288"/>
      <c r="E16" s="289"/>
      <c r="F16" s="290">
        <v>3</v>
      </c>
      <c r="G16" s="687">
        <v>12</v>
      </c>
      <c r="H16" s="285">
        <f>H14*50/100</f>
        <v>2081000</v>
      </c>
      <c r="I16" s="1344">
        <f>SUM(F16*G16*H16)</f>
        <v>74916000</v>
      </c>
      <c r="M16" s="110"/>
      <c r="N16" s="110"/>
    </row>
    <row r="17" spans="1:14" ht="18.75" customHeight="1">
      <c r="A17" s="1343"/>
      <c r="B17" s="286"/>
      <c r="C17" s="287" t="s">
        <v>170</v>
      </c>
      <c r="D17" s="288"/>
      <c r="E17" s="289"/>
      <c r="F17" s="290">
        <v>3</v>
      </c>
      <c r="G17" s="687">
        <v>12</v>
      </c>
      <c r="H17" s="285">
        <f>H16</f>
        <v>2081000</v>
      </c>
      <c r="I17" s="1344">
        <f>SUM(F17*G17*H17)</f>
        <v>74916000</v>
      </c>
      <c r="L17" s="6">
        <f>H14*75/100</f>
        <v>3121500</v>
      </c>
      <c r="M17" s="110"/>
      <c r="N17" s="110"/>
    </row>
    <row r="18" spans="1:14" ht="18.75" customHeight="1">
      <c r="A18" s="1343"/>
      <c r="B18" s="286"/>
      <c r="C18" s="287" t="s">
        <v>171</v>
      </c>
      <c r="D18" s="288"/>
      <c r="E18" s="289"/>
      <c r="F18" s="290">
        <v>3</v>
      </c>
      <c r="G18" s="687">
        <v>12</v>
      </c>
      <c r="H18" s="285">
        <f>H17</f>
        <v>2081000</v>
      </c>
      <c r="I18" s="1344">
        <f>SUM(F18*G18*H18)</f>
        <v>74916000</v>
      </c>
      <c r="L18" s="6">
        <f>L17-H15</f>
        <v>208100</v>
      </c>
      <c r="M18" s="110"/>
      <c r="N18" s="110"/>
    </row>
    <row r="19" spans="1:14" ht="18.75" customHeight="1">
      <c r="A19" s="1341">
        <v>2</v>
      </c>
      <c r="B19" s="281" t="s">
        <v>125</v>
      </c>
      <c r="C19" s="2347" t="s">
        <v>172</v>
      </c>
      <c r="D19" s="2348"/>
      <c r="E19" s="2349"/>
      <c r="F19" s="284"/>
      <c r="G19" s="688"/>
      <c r="H19" s="285"/>
      <c r="I19" s="1342">
        <f>SUM(I20:I24)</f>
        <v>61930560</v>
      </c>
      <c r="J19" s="1644">
        <f>I19/4</f>
        <v>15482640</v>
      </c>
      <c r="K19" s="1648" t="s">
        <v>686</v>
      </c>
      <c r="M19" s="110">
        <f>J13+J19+J25</f>
        <v>95682715.2</v>
      </c>
      <c r="N19" s="110"/>
    </row>
    <row r="20" spans="1:14" ht="18.75" customHeight="1">
      <c r="A20" s="1341"/>
      <c r="B20" s="286"/>
      <c r="C20" s="287" t="s">
        <v>167</v>
      </c>
      <c r="D20" s="288"/>
      <c r="E20" s="289"/>
      <c r="F20" s="292">
        <v>1</v>
      </c>
      <c r="G20" s="688">
        <v>12</v>
      </c>
      <c r="H20" s="285">
        <f>H14*20/100</f>
        <v>832400</v>
      </c>
      <c r="I20" s="1344">
        <f>SUM(F20*G20*H20)</f>
        <v>9988800</v>
      </c>
      <c r="J20" s="234">
        <f>I19-J19</f>
        <v>46447920</v>
      </c>
      <c r="K20" s="5" t="s">
        <v>687</v>
      </c>
      <c r="M20" s="110"/>
      <c r="N20" s="110"/>
    </row>
    <row r="21" spans="1:14" ht="18.75" customHeight="1">
      <c r="A21" s="1341"/>
      <c r="B21" s="286"/>
      <c r="C21" s="287" t="s">
        <v>168</v>
      </c>
      <c r="D21" s="288"/>
      <c r="E21" s="289"/>
      <c r="F21" s="292">
        <v>1</v>
      </c>
      <c r="G21" s="688">
        <v>12</v>
      </c>
      <c r="H21" s="285">
        <f>H20*70/100</f>
        <v>582680</v>
      </c>
      <c r="I21" s="1344">
        <f>SUM(F21*G21*H21)</f>
        <v>6992160</v>
      </c>
      <c r="M21" s="110"/>
      <c r="N21" s="110"/>
    </row>
    <row r="22" spans="1:14" ht="18.75" customHeight="1">
      <c r="A22" s="1341"/>
      <c r="B22" s="286"/>
      <c r="C22" s="287" t="s">
        <v>169</v>
      </c>
      <c r="D22" s="288"/>
      <c r="E22" s="289"/>
      <c r="F22" s="292">
        <v>3</v>
      </c>
      <c r="G22" s="688">
        <v>12</v>
      </c>
      <c r="H22" s="285">
        <f>H20*50/100</f>
        <v>416200</v>
      </c>
      <c r="I22" s="1344">
        <f>SUM(F22*G22*H22)</f>
        <v>14983200</v>
      </c>
      <c r="M22" s="110"/>
      <c r="N22" s="110"/>
    </row>
    <row r="23" spans="1:14" ht="18.75" customHeight="1">
      <c r="A23" s="1341"/>
      <c r="B23" s="286"/>
      <c r="C23" s="287" t="s">
        <v>291</v>
      </c>
      <c r="D23" s="288"/>
      <c r="E23" s="289"/>
      <c r="F23" s="292">
        <v>3</v>
      </c>
      <c r="G23" s="688">
        <v>12</v>
      </c>
      <c r="H23" s="285">
        <f>H22</f>
        <v>416200</v>
      </c>
      <c r="I23" s="1344">
        <f>SUM(F23*G23*H23)</f>
        <v>14983200</v>
      </c>
      <c r="M23" s="110"/>
      <c r="N23" s="110"/>
    </row>
    <row r="24" spans="1:10" ht="18.75" customHeight="1">
      <c r="A24" s="1343"/>
      <c r="B24" s="286"/>
      <c r="C24" s="287" t="s">
        <v>171</v>
      </c>
      <c r="D24" s="288"/>
      <c r="E24" s="289"/>
      <c r="F24" s="292">
        <v>3</v>
      </c>
      <c r="G24" s="688">
        <v>12</v>
      </c>
      <c r="H24" s="285">
        <f>H23</f>
        <v>416200</v>
      </c>
      <c r="I24" s="1344">
        <f>SUM(F24*G24*H24)</f>
        <v>14983200</v>
      </c>
      <c r="J24" s="234"/>
    </row>
    <row r="25" spans="1:11" ht="33" customHeight="1">
      <c r="A25" s="1341">
        <v>2</v>
      </c>
      <c r="B25" s="281" t="s">
        <v>125</v>
      </c>
      <c r="C25" s="2344" t="s">
        <v>375</v>
      </c>
      <c r="D25" s="2345"/>
      <c r="E25" s="2346"/>
      <c r="F25" s="284"/>
      <c r="G25" s="688"/>
      <c r="H25" s="285"/>
      <c r="I25" s="1345">
        <f>SUM(I26:I30)</f>
        <v>11147500.8</v>
      </c>
      <c r="J25" s="234">
        <f>I25/4</f>
        <v>2786875.2</v>
      </c>
      <c r="K25" s="1648" t="s">
        <v>686</v>
      </c>
    </row>
    <row r="26" spans="1:11" ht="18.75" customHeight="1">
      <c r="A26" s="1341"/>
      <c r="B26" s="286"/>
      <c r="C26" s="287" t="s">
        <v>167</v>
      </c>
      <c r="D26" s="288"/>
      <c r="E26" s="289"/>
      <c r="F26" s="292">
        <v>1</v>
      </c>
      <c r="G26" s="688">
        <v>12</v>
      </c>
      <c r="H26" s="285">
        <f>(H20+H14)*3/100</f>
        <v>149832</v>
      </c>
      <c r="I26" s="1344">
        <f>H26*G26*F26</f>
        <v>1797984</v>
      </c>
      <c r="J26" s="234">
        <f>I25-J25</f>
        <v>8360625.600000001</v>
      </c>
      <c r="K26" s="5" t="s">
        <v>687</v>
      </c>
    </row>
    <row r="27" spans="1:9" ht="18.75" customHeight="1">
      <c r="A27" s="1341"/>
      <c r="B27" s="286"/>
      <c r="C27" s="287" t="s">
        <v>168</v>
      </c>
      <c r="D27" s="288"/>
      <c r="E27" s="289"/>
      <c r="F27" s="292">
        <v>1</v>
      </c>
      <c r="G27" s="688">
        <v>12</v>
      </c>
      <c r="H27" s="285">
        <f>(H21+H15)*3/100</f>
        <v>104882.4</v>
      </c>
      <c r="I27" s="1344">
        <f>H27*G27*F27</f>
        <v>1258588.7999999998</v>
      </c>
    </row>
    <row r="28" spans="1:9" ht="18.75" customHeight="1">
      <c r="A28" s="1341"/>
      <c r="B28" s="286"/>
      <c r="C28" s="287" t="s">
        <v>169</v>
      </c>
      <c r="D28" s="288"/>
      <c r="E28" s="289"/>
      <c r="F28" s="292">
        <v>3</v>
      </c>
      <c r="G28" s="688">
        <v>12</v>
      </c>
      <c r="H28" s="285">
        <f>(H22+H16)*3/100</f>
        <v>74916</v>
      </c>
      <c r="I28" s="1344">
        <f>H28*G28*F28</f>
        <v>2696976</v>
      </c>
    </row>
    <row r="29" spans="1:9" ht="18.75" customHeight="1">
      <c r="A29" s="1341"/>
      <c r="B29" s="286"/>
      <c r="C29" s="287" t="s">
        <v>291</v>
      </c>
      <c r="D29" s="288"/>
      <c r="E29" s="289"/>
      <c r="F29" s="292">
        <v>3</v>
      </c>
      <c r="G29" s="688">
        <v>12</v>
      </c>
      <c r="H29" s="285">
        <f>(H23+H17)*3/100</f>
        <v>74916</v>
      </c>
      <c r="I29" s="1344">
        <f>H29*G29*F29</f>
        <v>2696976</v>
      </c>
    </row>
    <row r="30" spans="1:13" ht="18.75" customHeight="1">
      <c r="A30" s="1343"/>
      <c r="B30" s="286"/>
      <c r="C30" s="287" t="s">
        <v>171</v>
      </c>
      <c r="D30" s="288"/>
      <c r="E30" s="289"/>
      <c r="F30" s="292">
        <v>3</v>
      </c>
      <c r="G30" s="688">
        <v>12</v>
      </c>
      <c r="H30" s="285">
        <f>(H24+H18)*3/100</f>
        <v>74916</v>
      </c>
      <c r="I30" s="1344">
        <f>H30*G30*F30</f>
        <v>2696976</v>
      </c>
      <c r="M30" s="1968"/>
    </row>
    <row r="31" spans="1:11" ht="18.75" customHeight="1">
      <c r="A31" s="1341">
        <v>3</v>
      </c>
      <c r="B31" s="281" t="s">
        <v>173</v>
      </c>
      <c r="C31" s="282" t="s">
        <v>174</v>
      </c>
      <c r="D31" s="282"/>
      <c r="E31" s="283"/>
      <c r="F31" s="293"/>
      <c r="G31" s="689"/>
      <c r="H31" s="294"/>
      <c r="I31" s="1342">
        <f>SUM(I32:I35)</f>
        <v>33000000</v>
      </c>
      <c r="J31" s="234">
        <f>I31</f>
        <v>33000000</v>
      </c>
      <c r="K31" s="5" t="s">
        <v>687</v>
      </c>
    </row>
    <row r="32" spans="1:9" ht="18.75" customHeight="1">
      <c r="A32" s="1343"/>
      <c r="B32" s="286"/>
      <c r="C32" s="287" t="s">
        <v>175</v>
      </c>
      <c r="D32" s="288"/>
      <c r="E32" s="289"/>
      <c r="F32" s="292">
        <v>1</v>
      </c>
      <c r="G32" s="688">
        <v>12</v>
      </c>
      <c r="H32" s="285">
        <v>500000</v>
      </c>
      <c r="I32" s="1344">
        <f>SUM(F32*G32*H32)</f>
        <v>6000000</v>
      </c>
    </row>
    <row r="33" spans="1:9" ht="18.75" customHeight="1">
      <c r="A33" s="1343"/>
      <c r="B33" s="286"/>
      <c r="C33" s="287" t="s">
        <v>176</v>
      </c>
      <c r="D33" s="288"/>
      <c r="E33" s="289"/>
      <c r="F33" s="292">
        <v>1</v>
      </c>
      <c r="G33" s="688">
        <v>12</v>
      </c>
      <c r="H33" s="285">
        <v>450000</v>
      </c>
      <c r="I33" s="1344">
        <f>SUM(F33*G33*H33)</f>
        <v>5400000</v>
      </c>
    </row>
    <row r="34" spans="1:9" ht="18.75" customHeight="1">
      <c r="A34" s="1343"/>
      <c r="B34" s="286"/>
      <c r="C34" s="287" t="s">
        <v>177</v>
      </c>
      <c r="D34" s="288"/>
      <c r="E34" s="289"/>
      <c r="F34" s="292">
        <v>1</v>
      </c>
      <c r="G34" s="688">
        <v>12</v>
      </c>
      <c r="H34" s="285">
        <v>400000</v>
      </c>
      <c r="I34" s="1344">
        <f>SUM(F34*G34*H34)</f>
        <v>4800000</v>
      </c>
    </row>
    <row r="35" spans="1:9" ht="18.75" customHeight="1" thickBot="1">
      <c r="A35" s="1346"/>
      <c r="B35" s="1347"/>
      <c r="C35" s="1348" t="s">
        <v>178</v>
      </c>
      <c r="D35" s="1349"/>
      <c r="E35" s="1350"/>
      <c r="F35" s="1351">
        <v>4</v>
      </c>
      <c r="G35" s="1352">
        <v>12</v>
      </c>
      <c r="H35" s="1353">
        <v>350000</v>
      </c>
      <c r="I35" s="1354">
        <f>SUM(F35*G35*H35)</f>
        <v>16800000</v>
      </c>
    </row>
    <row r="36" spans="1:8" ht="16.5" customHeight="1">
      <c r="A36" s="13"/>
      <c r="B36" s="13"/>
      <c r="C36" s="13"/>
      <c r="D36" s="13"/>
      <c r="E36" s="13"/>
      <c r="F36" s="13"/>
      <c r="G36" s="716"/>
      <c r="H36" s="13"/>
    </row>
    <row r="37" spans="1:9" ht="18" customHeight="1">
      <c r="A37" s="229"/>
      <c r="B37" s="229"/>
      <c r="C37" s="229"/>
      <c r="D37" s="229"/>
      <c r="E37" s="229"/>
      <c r="F37" s="229"/>
      <c r="G37" s="229" t="s">
        <v>620</v>
      </c>
      <c r="H37" s="229"/>
      <c r="I37" s="229"/>
    </row>
    <row r="38" spans="1:9" ht="16.5" customHeight="1">
      <c r="A38" s="2314" t="s">
        <v>163</v>
      </c>
      <c r="B38" s="2314"/>
      <c r="C38" s="2314"/>
      <c r="D38" s="2314"/>
      <c r="E38" s="229"/>
      <c r="F38" s="229"/>
      <c r="G38" s="2314" t="s">
        <v>182</v>
      </c>
      <c r="H38" s="2314"/>
      <c r="I38" s="2314"/>
    </row>
    <row r="39" spans="1:9" ht="33.75" customHeight="1">
      <c r="A39" s="2314" t="s">
        <v>377</v>
      </c>
      <c r="B39" s="2314"/>
      <c r="C39" s="2314"/>
      <c r="D39" s="2314"/>
      <c r="E39" s="228"/>
      <c r="F39" s="229"/>
      <c r="G39" s="2354" t="s">
        <v>242</v>
      </c>
      <c r="H39" s="2354"/>
      <c r="I39" s="2354"/>
    </row>
    <row r="40" spans="1:9" ht="24" customHeight="1">
      <c r="A40" s="2314"/>
      <c r="B40" s="2314"/>
      <c r="C40" s="228"/>
      <c r="D40" s="228"/>
      <c r="E40" s="228"/>
      <c r="F40" s="229"/>
      <c r="G40" s="717"/>
      <c r="H40" s="2314"/>
      <c r="I40" s="2314"/>
    </row>
    <row r="41" spans="1:9" ht="12.75" customHeight="1">
      <c r="A41" s="2314"/>
      <c r="B41" s="2314"/>
      <c r="C41" s="2314"/>
      <c r="D41" s="2314"/>
      <c r="E41" s="228"/>
      <c r="F41" s="229"/>
      <c r="G41" s="717"/>
      <c r="H41" s="2314"/>
      <c r="I41" s="2314"/>
    </row>
    <row r="42" spans="1:9" ht="24.75" customHeight="1">
      <c r="A42" s="2315" t="s">
        <v>374</v>
      </c>
      <c r="B42" s="2315"/>
      <c r="C42" s="2315"/>
      <c r="D42" s="2315"/>
      <c r="E42" s="228"/>
      <c r="F42" s="229"/>
      <c r="G42" s="2314" t="s">
        <v>379</v>
      </c>
      <c r="H42" s="2314"/>
      <c r="I42" s="2314"/>
    </row>
    <row r="44" spans="1:16" ht="10.5" customHeight="1">
      <c r="A44" s="699"/>
      <c r="B44" s="9"/>
      <c r="C44" s="9"/>
      <c r="D44" s="9"/>
      <c r="E44" s="9"/>
      <c r="F44" s="9"/>
      <c r="G44" s="713"/>
      <c r="H44" s="9"/>
      <c r="I44" s="699"/>
      <c r="J44" s="12"/>
      <c r="K44" s="12"/>
      <c r="L44" s="16"/>
      <c r="M44" s="16"/>
      <c r="N44" s="16"/>
      <c r="O44" s="16"/>
      <c r="P44" s="17"/>
    </row>
    <row r="45" spans="1:16" ht="10.5" customHeight="1">
      <c r="A45" s="699"/>
      <c r="B45" s="9"/>
      <c r="C45" s="9"/>
      <c r="D45" s="9"/>
      <c r="E45" s="9"/>
      <c r="F45" s="9"/>
      <c r="G45" s="713"/>
      <c r="H45" s="9"/>
      <c r="I45" s="699"/>
      <c r="J45" s="12"/>
      <c r="K45" s="12"/>
      <c r="L45" s="16"/>
      <c r="M45" s="16"/>
      <c r="N45" s="16"/>
      <c r="O45" s="16"/>
      <c r="P45" s="17"/>
    </row>
    <row r="46" spans="1:16" ht="10.5" customHeight="1">
      <c r="A46" s="699"/>
      <c r="B46" s="9"/>
      <c r="C46" s="9"/>
      <c r="D46" s="9"/>
      <c r="E46" s="9"/>
      <c r="F46" s="9"/>
      <c r="G46" s="713"/>
      <c r="H46" s="9"/>
      <c r="I46" s="699"/>
      <c r="J46" s="12"/>
      <c r="K46" s="12"/>
      <c r="L46" s="16"/>
      <c r="M46" s="16"/>
      <c r="N46" s="16"/>
      <c r="O46" s="16"/>
      <c r="P46" s="17"/>
    </row>
    <row r="47" spans="1:16" ht="19.5" customHeight="1">
      <c r="A47" s="703" t="s">
        <v>8</v>
      </c>
      <c r="B47" s="241" t="s">
        <v>83</v>
      </c>
      <c r="C47" s="241"/>
      <c r="D47" s="242" t="s">
        <v>38</v>
      </c>
      <c r="E47" s="2313" t="s">
        <v>19</v>
      </c>
      <c r="F47" s="2313"/>
      <c r="G47" s="2313"/>
      <c r="H47" s="2313"/>
      <c r="I47" s="2313"/>
      <c r="J47" s="12"/>
      <c r="K47" s="12"/>
      <c r="L47" s="16"/>
      <c r="M47" s="16"/>
      <c r="N47" s="16"/>
      <c r="O47" s="16"/>
      <c r="P47" s="17"/>
    </row>
    <row r="48" spans="1:16" ht="19.5" customHeight="1">
      <c r="A48" s="703" t="s">
        <v>9</v>
      </c>
      <c r="B48" s="241" t="s">
        <v>84</v>
      </c>
      <c r="C48" s="241"/>
      <c r="D48" s="242" t="s">
        <v>38</v>
      </c>
      <c r="E48" s="2355" t="str">
        <f>'RINGKASAN APB DES'!F52</f>
        <v>Kegiatan Operasional Perkantoran</v>
      </c>
      <c r="F48" s="2355"/>
      <c r="G48" s="2355"/>
      <c r="H48" s="2355"/>
      <c r="I48" s="766"/>
      <c r="J48" s="12"/>
      <c r="K48" s="12"/>
      <c r="L48" s="16"/>
      <c r="M48" s="16"/>
      <c r="N48" s="16"/>
      <c r="O48" s="16"/>
      <c r="P48" s="17"/>
    </row>
    <row r="49" spans="1:16" ht="19.5" customHeight="1">
      <c r="A49" s="703" t="s">
        <v>10</v>
      </c>
      <c r="B49" s="241" t="s">
        <v>85</v>
      </c>
      <c r="C49" s="241"/>
      <c r="D49" s="242" t="s">
        <v>38</v>
      </c>
      <c r="E49" s="241" t="s">
        <v>86</v>
      </c>
      <c r="F49" s="243"/>
      <c r="G49" s="718"/>
      <c r="H49" s="243"/>
      <c r="I49" s="767"/>
      <c r="J49" s="2333"/>
      <c r="K49" s="1565"/>
      <c r="L49" s="16"/>
      <c r="M49" s="16"/>
      <c r="N49" s="16"/>
      <c r="O49" s="16"/>
      <c r="P49" s="17"/>
    </row>
    <row r="50" spans="1:16" ht="19.5" customHeight="1" thickBot="1">
      <c r="A50" s="244"/>
      <c r="B50" s="244"/>
      <c r="C50" s="244"/>
      <c r="D50" s="244"/>
      <c r="E50" s="244"/>
      <c r="F50" s="244"/>
      <c r="G50" s="719"/>
      <c r="H50" s="245"/>
      <c r="I50" s="245"/>
      <c r="J50" s="2333"/>
      <c r="K50" s="1565"/>
      <c r="L50" s="16"/>
      <c r="M50" s="16"/>
      <c r="N50" s="16"/>
      <c r="O50" s="16"/>
      <c r="P50" s="17"/>
    </row>
    <row r="51" spans="1:18" s="1" customFormat="1" ht="28.5" customHeight="1">
      <c r="A51" s="2317" t="s">
        <v>87</v>
      </c>
      <c r="B51" s="2319" t="s">
        <v>88</v>
      </c>
      <c r="C51" s="2319"/>
      <c r="D51" s="2319"/>
      <c r="E51" s="2319"/>
      <c r="F51" s="2267" t="s">
        <v>425</v>
      </c>
      <c r="G51" s="2269" t="s">
        <v>262</v>
      </c>
      <c r="H51" s="1334" t="s">
        <v>90</v>
      </c>
      <c r="I51" s="1335" t="s">
        <v>91</v>
      </c>
      <c r="J51" s="2333"/>
      <c r="K51" s="1565"/>
      <c r="L51" s="19"/>
      <c r="M51" s="3"/>
      <c r="Q51" s="20"/>
      <c r="R51" s="29"/>
    </row>
    <row r="52" spans="1:18" s="1" customFormat="1" ht="20.25" customHeight="1">
      <c r="A52" s="2318"/>
      <c r="B52" s="2320"/>
      <c r="C52" s="2320"/>
      <c r="D52" s="2320"/>
      <c r="E52" s="2320"/>
      <c r="F52" s="2268"/>
      <c r="G52" s="2270"/>
      <c r="H52" s="787" t="s">
        <v>42</v>
      </c>
      <c r="I52" s="1336" t="s">
        <v>42</v>
      </c>
      <c r="J52" s="18"/>
      <c r="K52" s="18"/>
      <c r="L52" s="19"/>
      <c r="M52" s="3"/>
      <c r="Q52" s="20"/>
      <c r="R52" s="29"/>
    </row>
    <row r="53" spans="1:18" s="1" customFormat="1" ht="18" customHeight="1" thickBot="1">
      <c r="A53" s="1337" t="s">
        <v>43</v>
      </c>
      <c r="B53" s="2316" t="s">
        <v>44</v>
      </c>
      <c r="C53" s="2316"/>
      <c r="D53" s="2316"/>
      <c r="E53" s="2316"/>
      <c r="F53" s="2316">
        <v>3</v>
      </c>
      <c r="G53" s="2316"/>
      <c r="H53" s="1338">
        <v>4</v>
      </c>
      <c r="I53" s="1339" t="s">
        <v>263</v>
      </c>
      <c r="J53" s="21"/>
      <c r="K53" s="2050"/>
      <c r="L53" s="19"/>
      <c r="M53" s="22"/>
      <c r="Q53" s="20"/>
      <c r="R53" s="29"/>
    </row>
    <row r="54" spans="1:256" s="2" customFormat="1" ht="24" customHeight="1">
      <c r="A54" s="1493" t="s">
        <v>145</v>
      </c>
      <c r="B54" s="2339" t="str">
        <f>'RINGKASAN APB DES'!F53</f>
        <v>Belanja Barang dan Jasa</v>
      </c>
      <c r="C54" s="2340"/>
      <c r="D54" s="2340"/>
      <c r="E54" s="2341"/>
      <c r="F54" s="250"/>
      <c r="G54" s="715"/>
      <c r="H54" s="682"/>
      <c r="I54" s="1361">
        <f>I55+I57+I91+I95+I99+I101+I103</f>
        <v>45897796</v>
      </c>
      <c r="J54" s="21"/>
      <c r="K54" s="21"/>
      <c r="L54" s="19"/>
      <c r="M54" s="22"/>
      <c r="N54" s="1"/>
      <c r="O54" s="1"/>
      <c r="P54" s="1"/>
      <c r="Q54" s="20"/>
      <c r="R54" s="29"/>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2" customFormat="1" ht="24" customHeight="1">
      <c r="A55" s="2006" t="s">
        <v>791</v>
      </c>
      <c r="B55" s="790" t="s">
        <v>241</v>
      </c>
      <c r="C55" s="791"/>
      <c r="D55" s="791"/>
      <c r="E55" s="792"/>
      <c r="F55" s="250"/>
      <c r="G55" s="762"/>
      <c r="H55" s="250"/>
      <c r="I55" s="1367">
        <f>I56</f>
        <v>6000000</v>
      </c>
      <c r="J55" s="2048">
        <f>J56+J94+J112</f>
        <v>3185095.6</v>
      </c>
      <c r="K55" s="21"/>
      <c r="L55" s="19"/>
      <c r="M55" s="22"/>
      <c r="N55" s="1"/>
      <c r="O55" s="1"/>
      <c r="P55" s="1"/>
      <c r="Q55" s="20"/>
      <c r="R55" s="29"/>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2" customFormat="1" ht="24" customHeight="1">
      <c r="A56" s="1368">
        <v>1</v>
      </c>
      <c r="B56" s="253"/>
      <c r="C56" s="690" t="s">
        <v>412</v>
      </c>
      <c r="D56" s="254"/>
      <c r="E56" s="255"/>
      <c r="F56" s="760">
        <v>12</v>
      </c>
      <c r="G56" s="2103" t="s">
        <v>413</v>
      </c>
      <c r="H56" s="693">
        <v>500000</v>
      </c>
      <c r="I56" s="1366">
        <f>H56*F56</f>
        <v>6000000</v>
      </c>
      <c r="J56" s="2048">
        <f>H56*3</f>
        <v>1500000</v>
      </c>
      <c r="K56" s="21" t="s">
        <v>685</v>
      </c>
      <c r="L56" s="19"/>
      <c r="M56" s="22"/>
      <c r="N56" s="1"/>
      <c r="O56" s="1"/>
      <c r="P56" s="1"/>
      <c r="Q56" s="20"/>
      <c r="R56" s="29"/>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2" customFormat="1" ht="24" customHeight="1">
      <c r="A57" s="2006" t="s">
        <v>795</v>
      </c>
      <c r="B57" s="973" t="s">
        <v>249</v>
      </c>
      <c r="C57" s="971"/>
      <c r="D57" s="971"/>
      <c r="E57" s="972"/>
      <c r="F57" s="250"/>
      <c r="G57" s="2113"/>
      <c r="H57" s="682"/>
      <c r="I57" s="1363">
        <f>SUM(I58:I90)</f>
        <v>7125796</v>
      </c>
      <c r="J57" s="2049">
        <v>7125796</v>
      </c>
      <c r="K57" s="21"/>
      <c r="L57" s="19"/>
      <c r="M57" s="22"/>
      <c r="N57" s="1"/>
      <c r="O57" s="1"/>
      <c r="P57" s="1"/>
      <c r="Q57" s="20"/>
      <c r="R57" s="29"/>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s="2" customFormat="1" ht="24" customHeight="1">
      <c r="A58" s="1364">
        <v>1</v>
      </c>
      <c r="B58" s="970"/>
      <c r="C58" s="683" t="s">
        <v>380</v>
      </c>
      <c r="D58" s="971"/>
      <c r="E58" s="972"/>
      <c r="F58" s="760">
        <v>10</v>
      </c>
      <c r="G58" s="2104" t="s">
        <v>424</v>
      </c>
      <c r="H58" s="685">
        <v>45000</v>
      </c>
      <c r="I58" s="1365">
        <f>H58*F58</f>
        <v>450000</v>
      </c>
      <c r="J58" s="2048">
        <f>J57-I57</f>
        <v>0</v>
      </c>
      <c r="K58" s="21"/>
      <c r="L58" s="19"/>
      <c r="M58" s="22"/>
      <c r="N58" s="1"/>
      <c r="O58" s="1"/>
      <c r="P58" s="1"/>
      <c r="Q58" s="20"/>
      <c r="R58" s="29"/>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s="2" customFormat="1" ht="24" customHeight="1">
      <c r="A59" s="1364">
        <v>2</v>
      </c>
      <c r="B59" s="970"/>
      <c r="C59" s="684" t="s">
        <v>381</v>
      </c>
      <c r="D59" s="971"/>
      <c r="E59" s="972"/>
      <c r="F59" s="761">
        <v>18</v>
      </c>
      <c r="G59" s="2105" t="s">
        <v>424</v>
      </c>
      <c r="H59" s="686">
        <v>50000</v>
      </c>
      <c r="I59" s="1365">
        <f aca="true" t="shared" si="0" ref="I59:I110">H59*F59</f>
        <v>900000</v>
      </c>
      <c r="J59" s="21"/>
      <c r="K59" s="21"/>
      <c r="L59" s="19"/>
      <c r="M59" s="22"/>
      <c r="N59" s="1"/>
      <c r="O59" s="1"/>
      <c r="P59" s="1"/>
      <c r="Q59" s="20"/>
      <c r="R59" s="29"/>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2" customFormat="1" ht="24" customHeight="1">
      <c r="A60" s="1364">
        <v>3</v>
      </c>
      <c r="B60" s="970"/>
      <c r="C60" s="2102" t="s">
        <v>96</v>
      </c>
      <c r="D60" s="971"/>
      <c r="E60" s="972"/>
      <c r="F60" s="761">
        <v>5</v>
      </c>
      <c r="G60" s="2105" t="s">
        <v>404</v>
      </c>
      <c r="H60" s="686">
        <v>20000</v>
      </c>
      <c r="I60" s="1365">
        <f t="shared" si="0"/>
        <v>100000</v>
      </c>
      <c r="J60" s="21"/>
      <c r="K60" s="21"/>
      <c r="L60" s="19"/>
      <c r="M60" s="22"/>
      <c r="N60" s="1"/>
      <c r="O60" s="1"/>
      <c r="P60" s="1"/>
      <c r="Q60" s="20"/>
      <c r="R60" s="29"/>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2" customFormat="1" ht="24" customHeight="1">
      <c r="A61" s="1364">
        <v>4</v>
      </c>
      <c r="B61" s="970"/>
      <c r="C61" s="684" t="s">
        <v>98</v>
      </c>
      <c r="D61" s="971"/>
      <c r="E61" s="972"/>
      <c r="F61" s="761">
        <v>5</v>
      </c>
      <c r="G61" s="2106" t="s">
        <v>405</v>
      </c>
      <c r="H61" s="686">
        <v>35000</v>
      </c>
      <c r="I61" s="1365">
        <f t="shared" si="0"/>
        <v>175000</v>
      </c>
      <c r="J61" s="21"/>
      <c r="K61" s="21"/>
      <c r="L61" s="19"/>
      <c r="M61" s="22"/>
      <c r="N61" s="1"/>
      <c r="O61" s="1"/>
      <c r="P61" s="1"/>
      <c r="Q61" s="20"/>
      <c r="R61" s="29"/>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2" customFormat="1" ht="24" customHeight="1">
      <c r="A62" s="1364">
        <v>5</v>
      </c>
      <c r="B62" s="970"/>
      <c r="C62" s="684" t="s">
        <v>382</v>
      </c>
      <c r="D62" s="971"/>
      <c r="E62" s="972"/>
      <c r="F62" s="761">
        <v>1</v>
      </c>
      <c r="G62" s="2105" t="s">
        <v>406</v>
      </c>
      <c r="H62" s="686">
        <v>20000</v>
      </c>
      <c r="I62" s="1365">
        <f t="shared" si="0"/>
        <v>20000</v>
      </c>
      <c r="J62" s="21"/>
      <c r="K62" s="21"/>
      <c r="L62" s="19"/>
      <c r="M62" s="22"/>
      <c r="N62" s="1"/>
      <c r="O62" s="1"/>
      <c r="P62" s="1"/>
      <c r="Q62" s="20"/>
      <c r="R62" s="29"/>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2" customFormat="1" ht="24" customHeight="1">
      <c r="A63" s="1364">
        <v>6</v>
      </c>
      <c r="B63" s="970"/>
      <c r="C63" s="684" t="s">
        <v>383</v>
      </c>
      <c r="D63" s="971"/>
      <c r="E63" s="972"/>
      <c r="F63" s="761">
        <v>5</v>
      </c>
      <c r="G63" s="2105" t="s">
        <v>406</v>
      </c>
      <c r="H63" s="686">
        <v>120000</v>
      </c>
      <c r="I63" s="1365">
        <f t="shared" si="0"/>
        <v>600000</v>
      </c>
      <c r="J63" s="21"/>
      <c r="K63" s="21"/>
      <c r="L63" s="19"/>
      <c r="M63" s="22"/>
      <c r="N63" s="1"/>
      <c r="O63" s="1"/>
      <c r="P63" s="1"/>
      <c r="Q63" s="20"/>
      <c r="R63" s="29"/>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s="2" customFormat="1" ht="24" customHeight="1">
      <c r="A64" s="1364">
        <v>7</v>
      </c>
      <c r="B64" s="970"/>
      <c r="C64" s="684" t="s">
        <v>384</v>
      </c>
      <c r="D64" s="971"/>
      <c r="E64" s="972"/>
      <c r="F64" s="761"/>
      <c r="G64" s="2105" t="s">
        <v>406</v>
      </c>
      <c r="H64" s="686">
        <v>70000</v>
      </c>
      <c r="I64" s="1365">
        <f t="shared" si="0"/>
        <v>0</v>
      </c>
      <c r="J64" s="21"/>
      <c r="K64" s="21"/>
      <c r="L64" s="19"/>
      <c r="M64" s="22"/>
      <c r="N64" s="1"/>
      <c r="O64" s="1"/>
      <c r="P64" s="1"/>
      <c r="Q64" s="20"/>
      <c r="R64" s="29"/>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s="2" customFormat="1" ht="24" customHeight="1">
      <c r="A65" s="1364">
        <v>8</v>
      </c>
      <c r="B65" s="970"/>
      <c r="C65" s="684" t="s">
        <v>385</v>
      </c>
      <c r="D65" s="971"/>
      <c r="E65" s="972"/>
      <c r="F65" s="761">
        <v>3</v>
      </c>
      <c r="G65" s="2105" t="s">
        <v>406</v>
      </c>
      <c r="H65" s="686">
        <v>20800</v>
      </c>
      <c r="I65" s="1365">
        <f t="shared" si="0"/>
        <v>62400</v>
      </c>
      <c r="J65" s="21"/>
      <c r="K65" s="21"/>
      <c r="L65" s="19"/>
      <c r="M65" s="22"/>
      <c r="N65" s="1"/>
      <c r="O65" s="1"/>
      <c r="P65" s="1"/>
      <c r="Q65" s="20"/>
      <c r="R65" s="29"/>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s="2" customFormat="1" ht="24" customHeight="1">
      <c r="A66" s="1364">
        <v>9</v>
      </c>
      <c r="B66" s="970"/>
      <c r="C66" s="684" t="s">
        <v>386</v>
      </c>
      <c r="D66" s="971"/>
      <c r="E66" s="972"/>
      <c r="F66" s="761"/>
      <c r="G66" s="2105" t="s">
        <v>406</v>
      </c>
      <c r="H66" s="686">
        <v>1500000</v>
      </c>
      <c r="I66" s="1365">
        <f t="shared" si="0"/>
        <v>0</v>
      </c>
      <c r="J66" s="21"/>
      <c r="K66" s="21"/>
      <c r="L66" s="19"/>
      <c r="M66" s="22"/>
      <c r="N66" s="1"/>
      <c r="O66" s="1"/>
      <c r="P66" s="1"/>
      <c r="Q66" s="20"/>
      <c r="R66" s="29"/>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s="2" customFormat="1" ht="24" customHeight="1">
      <c r="A67" s="1364">
        <v>10</v>
      </c>
      <c r="B67" s="970"/>
      <c r="C67" s="684" t="s">
        <v>387</v>
      </c>
      <c r="D67" s="971"/>
      <c r="E67" s="972"/>
      <c r="F67" s="761"/>
      <c r="G67" s="2105" t="s">
        <v>407</v>
      </c>
      <c r="H67" s="686">
        <v>50000</v>
      </c>
      <c r="I67" s="1365">
        <f t="shared" si="0"/>
        <v>0</v>
      </c>
      <c r="J67" s="21"/>
      <c r="K67" s="21"/>
      <c r="L67" s="19"/>
      <c r="M67" s="22"/>
      <c r="N67" s="1"/>
      <c r="O67" s="1"/>
      <c r="P67" s="1"/>
      <c r="Q67" s="20"/>
      <c r="R67" s="29"/>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s="2" customFormat="1" ht="24" customHeight="1">
      <c r="A68" s="1364">
        <v>11</v>
      </c>
      <c r="B68" s="970"/>
      <c r="C68" s="684" t="s">
        <v>388</v>
      </c>
      <c r="D68" s="971"/>
      <c r="E68" s="972"/>
      <c r="F68" s="761">
        <v>2</v>
      </c>
      <c r="G68" s="2105" t="s">
        <v>407</v>
      </c>
      <c r="H68" s="686">
        <v>25000</v>
      </c>
      <c r="I68" s="1365">
        <f t="shared" si="0"/>
        <v>50000</v>
      </c>
      <c r="J68" s="21"/>
      <c r="K68" s="21"/>
      <c r="L68" s="19"/>
      <c r="M68" s="22"/>
      <c r="N68" s="1"/>
      <c r="O68" s="1"/>
      <c r="P68" s="1"/>
      <c r="Q68" s="20"/>
      <c r="R68" s="29"/>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s="2" customFormat="1" ht="24" customHeight="1">
      <c r="A69" s="1364">
        <v>12</v>
      </c>
      <c r="B69" s="970"/>
      <c r="C69" s="684" t="s">
        <v>389</v>
      </c>
      <c r="D69" s="971"/>
      <c r="E69" s="972"/>
      <c r="F69" s="761">
        <v>4</v>
      </c>
      <c r="G69" s="2106" t="s">
        <v>408</v>
      </c>
      <c r="H69" s="686">
        <v>7000</v>
      </c>
      <c r="I69" s="1365">
        <f t="shared" si="0"/>
        <v>28000</v>
      </c>
      <c r="J69" s="21"/>
      <c r="K69" s="21"/>
      <c r="L69" s="19"/>
      <c r="M69" s="22"/>
      <c r="N69" s="1"/>
      <c r="O69" s="1"/>
      <c r="P69" s="1"/>
      <c r="Q69" s="20"/>
      <c r="R69" s="29"/>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s="2" customFormat="1" ht="24" customHeight="1">
      <c r="A70" s="1364">
        <v>13</v>
      </c>
      <c r="B70" s="970"/>
      <c r="C70" s="684" t="s">
        <v>390</v>
      </c>
      <c r="D70" s="971"/>
      <c r="E70" s="972"/>
      <c r="F70" s="761">
        <v>4</v>
      </c>
      <c r="G70" s="2105" t="s">
        <v>406</v>
      </c>
      <c r="H70" s="686">
        <v>4000</v>
      </c>
      <c r="I70" s="1365">
        <f t="shared" si="0"/>
        <v>16000</v>
      </c>
      <c r="J70" s="21"/>
      <c r="K70" s="21"/>
      <c r="L70" s="19"/>
      <c r="M70" s="22"/>
      <c r="N70" s="1"/>
      <c r="O70" s="1"/>
      <c r="P70" s="1"/>
      <c r="Q70" s="20"/>
      <c r="R70" s="29"/>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s="2" customFormat="1" ht="24" customHeight="1">
      <c r="A71" s="1364">
        <v>14</v>
      </c>
      <c r="B71" s="970"/>
      <c r="C71" s="684" t="s">
        <v>391</v>
      </c>
      <c r="D71" s="971"/>
      <c r="E71" s="972"/>
      <c r="F71" s="761">
        <v>20</v>
      </c>
      <c r="G71" s="2105" t="s">
        <v>406</v>
      </c>
      <c r="H71" s="686">
        <v>4700</v>
      </c>
      <c r="I71" s="1365">
        <f t="shared" si="0"/>
        <v>94000</v>
      </c>
      <c r="J71" s="21"/>
      <c r="K71" s="21"/>
      <c r="L71" s="19"/>
      <c r="M71" s="22"/>
      <c r="N71" s="1"/>
      <c r="O71" s="1"/>
      <c r="P71" s="1"/>
      <c r="Q71" s="20"/>
      <c r="R71" s="29"/>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s="2" customFormat="1" ht="24" customHeight="1">
      <c r="A72" s="1364">
        <v>15</v>
      </c>
      <c r="B72" s="970"/>
      <c r="C72" s="684" t="s">
        <v>392</v>
      </c>
      <c r="D72" s="971"/>
      <c r="E72" s="972"/>
      <c r="F72" s="761">
        <v>5</v>
      </c>
      <c r="G72" s="2105" t="s">
        <v>406</v>
      </c>
      <c r="H72" s="686">
        <v>5000</v>
      </c>
      <c r="I72" s="1365">
        <f t="shared" si="0"/>
        <v>25000</v>
      </c>
      <c r="J72" s="21"/>
      <c r="K72" s="21"/>
      <c r="L72" s="19"/>
      <c r="M72" s="22"/>
      <c r="N72" s="1"/>
      <c r="O72" s="1"/>
      <c r="P72" s="1"/>
      <c r="Q72" s="20"/>
      <c r="R72" s="29"/>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s="2" customFormat="1" ht="24" customHeight="1">
      <c r="A73" s="1364">
        <v>16</v>
      </c>
      <c r="B73" s="970"/>
      <c r="C73" s="684" t="s">
        <v>393</v>
      </c>
      <c r="D73" s="971"/>
      <c r="E73" s="972"/>
      <c r="F73" s="761">
        <v>10</v>
      </c>
      <c r="G73" s="2105" t="s">
        <v>406</v>
      </c>
      <c r="H73" s="686">
        <v>60000</v>
      </c>
      <c r="I73" s="1365">
        <f t="shared" si="0"/>
        <v>600000</v>
      </c>
      <c r="J73" s="21"/>
      <c r="K73" s="21"/>
      <c r="L73" s="19"/>
      <c r="M73" s="22"/>
      <c r="N73" s="1"/>
      <c r="O73" s="1"/>
      <c r="P73" s="1"/>
      <c r="Q73" s="20"/>
      <c r="R73" s="29"/>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s="2" customFormat="1" ht="24" customHeight="1">
      <c r="A74" s="1364">
        <v>17</v>
      </c>
      <c r="B74" s="970"/>
      <c r="C74" s="684" t="s">
        <v>394</v>
      </c>
      <c r="D74" s="971"/>
      <c r="E74" s="972"/>
      <c r="F74" s="761">
        <v>2</v>
      </c>
      <c r="G74" s="2105" t="s">
        <v>406</v>
      </c>
      <c r="H74" s="686">
        <v>15000</v>
      </c>
      <c r="I74" s="1365">
        <f t="shared" si="0"/>
        <v>30000</v>
      </c>
      <c r="J74" s="21"/>
      <c r="K74" s="21"/>
      <c r="L74" s="19"/>
      <c r="M74" s="22"/>
      <c r="N74" s="1"/>
      <c r="O74" s="1"/>
      <c r="P74" s="1"/>
      <c r="Q74" s="20"/>
      <c r="R74" s="29"/>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s="2" customFormat="1" ht="24" customHeight="1">
      <c r="A75" s="1364">
        <v>18</v>
      </c>
      <c r="B75" s="970"/>
      <c r="C75" s="684" t="s">
        <v>395</v>
      </c>
      <c r="D75" s="971"/>
      <c r="E75" s="972"/>
      <c r="F75" s="761">
        <v>1</v>
      </c>
      <c r="G75" s="2105" t="s">
        <v>406</v>
      </c>
      <c r="H75" s="686">
        <v>60000</v>
      </c>
      <c r="I75" s="1365">
        <f t="shared" si="0"/>
        <v>60000</v>
      </c>
      <c r="J75" s="21"/>
      <c r="K75" s="21"/>
      <c r="L75" s="19"/>
      <c r="M75" s="22"/>
      <c r="N75" s="1"/>
      <c r="O75" s="1"/>
      <c r="P75" s="1"/>
      <c r="Q75" s="20"/>
      <c r="R75" s="29"/>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s="2" customFormat="1" ht="24" customHeight="1">
      <c r="A76" s="1364">
        <v>19</v>
      </c>
      <c r="B76" s="970"/>
      <c r="C76" s="684" t="s">
        <v>396</v>
      </c>
      <c r="D76" s="971"/>
      <c r="E76" s="972"/>
      <c r="F76" s="761">
        <v>1</v>
      </c>
      <c r="G76" s="2105" t="s">
        <v>406</v>
      </c>
      <c r="H76" s="686">
        <v>50000</v>
      </c>
      <c r="I76" s="1365">
        <f t="shared" si="0"/>
        <v>50000</v>
      </c>
      <c r="J76" s="21"/>
      <c r="K76" s="21"/>
      <c r="L76" s="19"/>
      <c r="M76" s="22"/>
      <c r="N76" s="1"/>
      <c r="O76" s="1"/>
      <c r="P76" s="1"/>
      <c r="Q76" s="20"/>
      <c r="R76" s="29"/>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s="2" customFormat="1" ht="24" customHeight="1">
      <c r="A77" s="1364">
        <v>20</v>
      </c>
      <c r="B77" s="970"/>
      <c r="C77" s="684" t="s">
        <v>128</v>
      </c>
      <c r="D77" s="971"/>
      <c r="E77" s="972"/>
      <c r="F77" s="761">
        <v>5</v>
      </c>
      <c r="G77" s="2105" t="s">
        <v>406</v>
      </c>
      <c r="H77" s="686">
        <v>5000</v>
      </c>
      <c r="I77" s="1365">
        <f t="shared" si="0"/>
        <v>25000</v>
      </c>
      <c r="J77" s="21"/>
      <c r="K77" s="21"/>
      <c r="L77" s="19"/>
      <c r="M77" s="22"/>
      <c r="N77" s="1"/>
      <c r="O77" s="1"/>
      <c r="P77" s="1"/>
      <c r="Q77" s="20"/>
      <c r="R77" s="29"/>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s="2" customFormat="1" ht="24" customHeight="1">
      <c r="A78" s="1364">
        <v>21</v>
      </c>
      <c r="B78" s="970"/>
      <c r="C78" s="684" t="s">
        <v>397</v>
      </c>
      <c r="D78" s="971"/>
      <c r="E78" s="972"/>
      <c r="F78" s="761">
        <v>1</v>
      </c>
      <c r="G78" s="2105" t="s">
        <v>407</v>
      </c>
      <c r="H78" s="686">
        <v>75000</v>
      </c>
      <c r="I78" s="1365">
        <f t="shared" si="0"/>
        <v>75000</v>
      </c>
      <c r="J78" s="21"/>
      <c r="K78" s="21"/>
      <c r="L78" s="19"/>
      <c r="M78" s="22"/>
      <c r="N78" s="1"/>
      <c r="O78" s="1"/>
      <c r="P78" s="1"/>
      <c r="Q78" s="20"/>
      <c r="R78" s="29"/>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s="2" customFormat="1" ht="24" customHeight="1">
      <c r="A79" s="1364">
        <v>22</v>
      </c>
      <c r="B79" s="970"/>
      <c r="C79" s="684" t="s">
        <v>398</v>
      </c>
      <c r="D79" s="971"/>
      <c r="E79" s="972"/>
      <c r="F79" s="761">
        <v>1</v>
      </c>
      <c r="G79" s="2105" t="s">
        <v>409</v>
      </c>
      <c r="H79" s="686">
        <v>15000</v>
      </c>
      <c r="I79" s="1365">
        <f t="shared" si="0"/>
        <v>15000</v>
      </c>
      <c r="J79" s="21"/>
      <c r="K79" s="21"/>
      <c r="L79" s="19"/>
      <c r="M79" s="22"/>
      <c r="N79" s="1"/>
      <c r="O79" s="1"/>
      <c r="P79" s="1"/>
      <c r="Q79" s="20"/>
      <c r="R79" s="29"/>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s="2" customFormat="1" ht="24" customHeight="1">
      <c r="A80" s="1364">
        <v>23</v>
      </c>
      <c r="B80" s="970"/>
      <c r="C80" s="684" t="s">
        <v>399</v>
      </c>
      <c r="D80" s="971"/>
      <c r="E80" s="972"/>
      <c r="F80" s="761">
        <v>3</v>
      </c>
      <c r="G80" s="2105" t="s">
        <v>409</v>
      </c>
      <c r="H80" s="686">
        <v>10000</v>
      </c>
      <c r="I80" s="1365">
        <f t="shared" si="0"/>
        <v>30000</v>
      </c>
      <c r="J80" s="21"/>
      <c r="K80" s="21"/>
      <c r="L80" s="19"/>
      <c r="M80" s="22"/>
      <c r="N80" s="1"/>
      <c r="O80" s="1"/>
      <c r="P80" s="1"/>
      <c r="Q80" s="20"/>
      <c r="R80" s="29"/>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s="2" customFormat="1" ht="24" customHeight="1">
      <c r="A81" s="1364">
        <v>24</v>
      </c>
      <c r="B81" s="970"/>
      <c r="C81" s="684" t="s">
        <v>400</v>
      </c>
      <c r="D81" s="971"/>
      <c r="E81" s="972"/>
      <c r="F81" s="761">
        <v>1</v>
      </c>
      <c r="G81" s="2105" t="s">
        <v>406</v>
      </c>
      <c r="H81" s="686">
        <v>250396</v>
      </c>
      <c r="I81" s="1365">
        <f t="shared" si="0"/>
        <v>250396</v>
      </c>
      <c r="J81" s="21"/>
      <c r="K81" s="21"/>
      <c r="L81" s="19"/>
      <c r="M81" s="22"/>
      <c r="N81" s="1"/>
      <c r="O81" s="1"/>
      <c r="P81" s="1"/>
      <c r="Q81" s="20"/>
      <c r="R81" s="29"/>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s="2" customFormat="1" ht="24" customHeight="1">
      <c r="A82" s="1364">
        <v>25</v>
      </c>
      <c r="B82" s="970"/>
      <c r="C82" s="684" t="s">
        <v>401</v>
      </c>
      <c r="D82" s="971"/>
      <c r="E82" s="972"/>
      <c r="F82" s="761">
        <v>3</v>
      </c>
      <c r="G82" s="2105" t="s">
        <v>406</v>
      </c>
      <c r="H82" s="686">
        <v>10000</v>
      </c>
      <c r="I82" s="1365">
        <f t="shared" si="0"/>
        <v>30000</v>
      </c>
      <c r="J82" s="21"/>
      <c r="K82" s="21"/>
      <c r="L82" s="19"/>
      <c r="M82" s="22"/>
      <c r="N82" s="1"/>
      <c r="O82" s="1"/>
      <c r="P82" s="1"/>
      <c r="Q82" s="20"/>
      <c r="R82" s="29"/>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s="2" customFormat="1" ht="24" customHeight="1">
      <c r="A83" s="1364">
        <v>26</v>
      </c>
      <c r="B83" s="970"/>
      <c r="C83" s="684" t="s">
        <v>402</v>
      </c>
      <c r="D83" s="971"/>
      <c r="E83" s="972"/>
      <c r="F83" s="761">
        <v>3</v>
      </c>
      <c r="G83" s="2105" t="s">
        <v>406</v>
      </c>
      <c r="H83" s="686">
        <v>15000</v>
      </c>
      <c r="I83" s="1365">
        <f t="shared" si="0"/>
        <v>45000</v>
      </c>
      <c r="J83" s="21"/>
      <c r="K83" s="21"/>
      <c r="L83" s="19"/>
      <c r="M83" s="22"/>
      <c r="N83" s="1"/>
      <c r="O83" s="1"/>
      <c r="P83" s="1"/>
      <c r="Q83" s="20"/>
      <c r="R83" s="29"/>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s="2" customFormat="1" ht="24" customHeight="1">
      <c r="A84" s="1364">
        <v>27</v>
      </c>
      <c r="B84" s="970"/>
      <c r="C84" s="684" t="s">
        <v>403</v>
      </c>
      <c r="D84" s="971"/>
      <c r="E84" s="972"/>
      <c r="F84" s="761">
        <v>3</v>
      </c>
      <c r="G84" s="2105" t="s">
        <v>406</v>
      </c>
      <c r="H84" s="686">
        <v>25000</v>
      </c>
      <c r="I84" s="1365">
        <f t="shared" si="0"/>
        <v>75000</v>
      </c>
      <c r="J84" s="21"/>
      <c r="K84" s="21"/>
      <c r="L84" s="19"/>
      <c r="M84" s="22"/>
      <c r="N84" s="1"/>
      <c r="O84" s="1"/>
      <c r="P84" s="1"/>
      <c r="Q84" s="20"/>
      <c r="R84" s="29"/>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s="2" customFormat="1" ht="24" customHeight="1">
      <c r="A85" s="1364">
        <v>28</v>
      </c>
      <c r="B85" s="970"/>
      <c r="C85" s="2102" t="s">
        <v>845</v>
      </c>
      <c r="D85" s="971"/>
      <c r="E85" s="972"/>
      <c r="F85" s="761">
        <v>10</v>
      </c>
      <c r="G85" s="2105" t="s">
        <v>150</v>
      </c>
      <c r="H85" s="686">
        <v>125000</v>
      </c>
      <c r="I85" s="1365">
        <f t="shared" si="0"/>
        <v>1250000</v>
      </c>
      <c r="J85" s="2048">
        <f>SUM(I85:I89)</f>
        <v>3250000</v>
      </c>
      <c r="K85" s="2048">
        <f>J58-J85</f>
        <v>-3250000</v>
      </c>
      <c r="L85" s="19"/>
      <c r="M85" s="22"/>
      <c r="N85" s="1"/>
      <c r="O85" s="1"/>
      <c r="P85" s="1"/>
      <c r="Q85" s="20"/>
      <c r="R85" s="29"/>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s="2" customFormat="1" ht="24" customHeight="1">
      <c r="A86" s="1364">
        <v>29</v>
      </c>
      <c r="B86" s="970"/>
      <c r="C86" s="684" t="s">
        <v>846</v>
      </c>
      <c r="D86" s="971"/>
      <c r="E86" s="972"/>
      <c r="F86" s="761">
        <v>12</v>
      </c>
      <c r="G86" s="2105" t="s">
        <v>851</v>
      </c>
      <c r="H86" s="686">
        <v>30000</v>
      </c>
      <c r="I86" s="1365">
        <f t="shared" si="0"/>
        <v>360000</v>
      </c>
      <c r="J86" s="21"/>
      <c r="K86" s="21"/>
      <c r="L86" s="19"/>
      <c r="M86" s="22"/>
      <c r="N86" s="1"/>
      <c r="O86" s="1"/>
      <c r="P86" s="1"/>
      <c r="Q86" s="20"/>
      <c r="R86" s="29"/>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s="2" customFormat="1" ht="24" customHeight="1">
      <c r="A87" s="1364">
        <v>30</v>
      </c>
      <c r="B87" s="970"/>
      <c r="C87" s="684" t="s">
        <v>847</v>
      </c>
      <c r="D87" s="971"/>
      <c r="E87" s="972"/>
      <c r="F87" s="761">
        <v>1</v>
      </c>
      <c r="G87" s="2105" t="s">
        <v>97</v>
      </c>
      <c r="H87" s="686">
        <v>460000</v>
      </c>
      <c r="I87" s="1365">
        <f t="shared" si="0"/>
        <v>460000</v>
      </c>
      <c r="J87" s="21"/>
      <c r="K87" s="21"/>
      <c r="L87" s="19"/>
      <c r="M87" s="22"/>
      <c r="N87" s="1"/>
      <c r="O87" s="1"/>
      <c r="P87" s="1"/>
      <c r="Q87" s="20"/>
      <c r="R87" s="29"/>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s="2" customFormat="1" ht="24" customHeight="1">
      <c r="A88" s="1364">
        <v>31</v>
      </c>
      <c r="B88" s="970"/>
      <c r="C88" s="684" t="s">
        <v>848</v>
      </c>
      <c r="D88" s="971"/>
      <c r="E88" s="972"/>
      <c r="F88" s="761">
        <v>130</v>
      </c>
      <c r="G88" s="2105" t="s">
        <v>851</v>
      </c>
      <c r="H88" s="686">
        <v>8000</v>
      </c>
      <c r="I88" s="1365">
        <f t="shared" si="0"/>
        <v>1040000</v>
      </c>
      <c r="J88" s="21"/>
      <c r="K88" s="21"/>
      <c r="L88" s="19"/>
      <c r="M88" s="22"/>
      <c r="N88" s="1"/>
      <c r="O88" s="1"/>
      <c r="P88" s="1"/>
      <c r="Q88" s="20"/>
      <c r="R88" s="29"/>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s="2" customFormat="1" ht="24" customHeight="1">
      <c r="A89" s="1364">
        <v>32</v>
      </c>
      <c r="B89" s="970"/>
      <c r="C89" s="684" t="s">
        <v>849</v>
      </c>
      <c r="D89" s="971"/>
      <c r="E89" s="972"/>
      <c r="F89" s="761">
        <v>2</v>
      </c>
      <c r="G89" s="2105" t="s">
        <v>852</v>
      </c>
      <c r="H89" s="686">
        <v>70000</v>
      </c>
      <c r="I89" s="1365">
        <f t="shared" si="0"/>
        <v>140000</v>
      </c>
      <c r="J89" s="21"/>
      <c r="K89" s="21"/>
      <c r="L89" s="19"/>
      <c r="M89" s="22"/>
      <c r="N89" s="1"/>
      <c r="O89" s="1"/>
      <c r="P89" s="1"/>
      <c r="Q89" s="20"/>
      <c r="R89" s="29"/>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s="2" customFormat="1" ht="24" customHeight="1">
      <c r="A90" s="1364">
        <v>33</v>
      </c>
      <c r="B90" s="970"/>
      <c r="C90" s="684" t="s">
        <v>850</v>
      </c>
      <c r="D90" s="971"/>
      <c r="E90" s="972"/>
      <c r="F90" s="2116">
        <v>3.5</v>
      </c>
      <c r="G90" s="2105" t="s">
        <v>496</v>
      </c>
      <c r="H90" s="686">
        <v>20000</v>
      </c>
      <c r="I90" s="1365">
        <f t="shared" si="0"/>
        <v>70000</v>
      </c>
      <c r="J90" s="21"/>
      <c r="K90" s="21"/>
      <c r="L90" s="19"/>
      <c r="M90" s="22"/>
      <c r="N90" s="1"/>
      <c r="O90" s="1"/>
      <c r="P90" s="1"/>
      <c r="Q90" s="20"/>
      <c r="R90" s="29"/>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s="2" customFormat="1" ht="24" customHeight="1">
      <c r="A91" s="2006" t="s">
        <v>792</v>
      </c>
      <c r="B91" s="695" t="s">
        <v>420</v>
      </c>
      <c r="C91" s="971"/>
      <c r="D91" s="971"/>
      <c r="E91" s="972"/>
      <c r="F91" s="250"/>
      <c r="G91" s="2114"/>
      <c r="H91" s="682"/>
      <c r="I91" s="1841">
        <f>SUM(I92:I94)</f>
        <v>2272000</v>
      </c>
      <c r="J91" s="21"/>
      <c r="K91" s="21"/>
      <c r="L91" s="19"/>
      <c r="M91" s="22"/>
      <c r="N91" s="1"/>
      <c r="O91" s="1"/>
      <c r="P91" s="1"/>
      <c r="Q91" s="20"/>
      <c r="R91" s="29"/>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s="2" customFormat="1" ht="24" customHeight="1">
      <c r="A92" s="1364">
        <v>1</v>
      </c>
      <c r="B92" s="970"/>
      <c r="C92" s="683" t="s">
        <v>99</v>
      </c>
      <c r="D92" s="971"/>
      <c r="E92" s="972"/>
      <c r="F92" s="760">
        <v>162</v>
      </c>
      <c r="G92" s="2104" t="s">
        <v>406</v>
      </c>
      <c r="H92" s="693">
        <v>6000</v>
      </c>
      <c r="I92" s="1366">
        <f t="shared" si="0"/>
        <v>972000</v>
      </c>
      <c r="J92" s="21"/>
      <c r="K92" s="21"/>
      <c r="L92" s="19"/>
      <c r="M92" s="22"/>
      <c r="N92" s="1"/>
      <c r="O92" s="1"/>
      <c r="P92" s="1"/>
      <c r="Q92" s="20"/>
      <c r="R92" s="29"/>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s="2" customFormat="1" ht="24" customHeight="1">
      <c r="A93" s="1364">
        <v>2</v>
      </c>
      <c r="B93" s="970"/>
      <c r="C93" s="684" t="s">
        <v>101</v>
      </c>
      <c r="D93" s="971"/>
      <c r="E93" s="972"/>
      <c r="F93" s="761">
        <v>100</v>
      </c>
      <c r="G93" s="2105" t="s">
        <v>406</v>
      </c>
      <c r="H93" s="694">
        <v>3000</v>
      </c>
      <c r="I93" s="1366">
        <f t="shared" si="0"/>
        <v>300000</v>
      </c>
      <c r="J93" s="21"/>
      <c r="K93" s="21"/>
      <c r="L93" s="19"/>
      <c r="M93" s="22"/>
      <c r="N93" s="1"/>
      <c r="O93" s="1"/>
      <c r="P93" s="1"/>
      <c r="Q93" s="20"/>
      <c r="R93" s="29"/>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s="2" customFormat="1" ht="24" customHeight="1">
      <c r="A94" s="1364">
        <v>3</v>
      </c>
      <c r="B94" s="970"/>
      <c r="C94" s="684" t="s">
        <v>410</v>
      </c>
      <c r="D94" s="971"/>
      <c r="E94" s="972"/>
      <c r="F94" s="761">
        <v>20</v>
      </c>
      <c r="G94" s="2106" t="s">
        <v>411</v>
      </c>
      <c r="H94" s="694">
        <v>50000</v>
      </c>
      <c r="I94" s="1366">
        <f t="shared" si="0"/>
        <v>1000000</v>
      </c>
      <c r="J94" s="2049">
        <v>1000000</v>
      </c>
      <c r="K94" s="21" t="s">
        <v>685</v>
      </c>
      <c r="L94" s="19"/>
      <c r="M94" s="22"/>
      <c r="N94" s="1"/>
      <c r="O94" s="1"/>
      <c r="P94" s="1"/>
      <c r="Q94" s="20"/>
      <c r="R94" s="29"/>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18" s="2020" customFormat="1" ht="24" customHeight="1">
      <c r="A95" s="2010" t="s">
        <v>798</v>
      </c>
      <c r="B95" s="2011"/>
      <c r="C95" s="2012" t="s">
        <v>806</v>
      </c>
      <c r="D95" s="2013"/>
      <c r="E95" s="2014"/>
      <c r="F95" s="2015"/>
      <c r="G95" s="2107"/>
      <c r="H95" s="2016"/>
      <c r="I95" s="2040">
        <f>SUM(I96:I97)</f>
        <v>5000000</v>
      </c>
      <c r="J95" s="2017"/>
      <c r="K95" s="2017"/>
      <c r="L95" s="2018"/>
      <c r="M95" s="2019"/>
      <c r="Q95" s="2021"/>
      <c r="R95" s="2022"/>
    </row>
    <row r="96" spans="1:18" s="2020" customFormat="1" ht="24" customHeight="1">
      <c r="A96" s="2031">
        <v>1</v>
      </c>
      <c r="B96" s="2032"/>
      <c r="C96" s="2009" t="s">
        <v>807</v>
      </c>
      <c r="D96" s="2033"/>
      <c r="E96" s="2034"/>
      <c r="F96" s="2032">
        <v>1</v>
      </c>
      <c r="G96" s="2115" t="s">
        <v>539</v>
      </c>
      <c r="H96" s="2039">
        <v>2000000</v>
      </c>
      <c r="I96" s="2039">
        <f>H96*F96</f>
        <v>2000000</v>
      </c>
      <c r="J96" s="2017"/>
      <c r="K96" s="2017"/>
      <c r="L96" s="2018"/>
      <c r="M96" s="2019"/>
      <c r="Q96" s="2021"/>
      <c r="R96" s="2022"/>
    </row>
    <row r="97" spans="1:256" s="2030" customFormat="1" ht="19.5" customHeight="1">
      <c r="A97" s="2035">
        <v>2</v>
      </c>
      <c r="B97" s="2036"/>
      <c r="C97" s="2023" t="s">
        <v>807</v>
      </c>
      <c r="D97" s="2037"/>
      <c r="E97" s="2038"/>
      <c r="F97" s="2036">
        <v>1</v>
      </c>
      <c r="G97" s="2115" t="s">
        <v>539</v>
      </c>
      <c r="H97" s="2039">
        <v>3000000</v>
      </c>
      <c r="I97" s="2039">
        <f>H97*F97</f>
        <v>3000000</v>
      </c>
      <c r="J97" s="2024"/>
      <c r="K97" s="2024"/>
      <c r="L97" s="2025"/>
      <c r="M97" s="2026"/>
      <c r="N97" s="2027"/>
      <c r="O97" s="2027"/>
      <c r="P97" s="2027"/>
      <c r="Q97" s="2028"/>
      <c r="R97" s="2029"/>
      <c r="S97" s="2027"/>
      <c r="T97" s="2027"/>
      <c r="U97" s="2027"/>
      <c r="V97" s="2027"/>
      <c r="W97" s="2027"/>
      <c r="X97" s="2027"/>
      <c r="Y97" s="2027"/>
      <c r="Z97" s="2027"/>
      <c r="AA97" s="2027"/>
      <c r="AB97" s="2027"/>
      <c r="AC97" s="2027"/>
      <c r="AD97" s="2027"/>
      <c r="AE97" s="2027"/>
      <c r="AF97" s="2027"/>
      <c r="AG97" s="2027"/>
      <c r="AH97" s="2027"/>
      <c r="AI97" s="2027"/>
      <c r="AJ97" s="2027"/>
      <c r="AK97" s="2027"/>
      <c r="AL97" s="2027"/>
      <c r="AM97" s="2027"/>
      <c r="AN97" s="2027"/>
      <c r="AO97" s="2027"/>
      <c r="AP97" s="2027"/>
      <c r="AQ97" s="2027"/>
      <c r="AR97" s="2027"/>
      <c r="AS97" s="2027"/>
      <c r="AT97" s="2027"/>
      <c r="AU97" s="2027"/>
      <c r="AV97" s="2027"/>
      <c r="AW97" s="2027"/>
      <c r="AX97" s="2027"/>
      <c r="AY97" s="2027"/>
      <c r="AZ97" s="2027"/>
      <c r="BA97" s="2027"/>
      <c r="BB97" s="2027"/>
      <c r="BC97" s="2027"/>
      <c r="BD97" s="2027"/>
      <c r="BE97" s="2027"/>
      <c r="BF97" s="2027"/>
      <c r="BG97" s="2027"/>
      <c r="BH97" s="2027"/>
      <c r="BI97" s="2027"/>
      <c r="BJ97" s="2027"/>
      <c r="BK97" s="2027"/>
      <c r="BL97" s="2027"/>
      <c r="BM97" s="2027"/>
      <c r="BN97" s="2027"/>
      <c r="BO97" s="2027"/>
      <c r="BP97" s="2027"/>
      <c r="BQ97" s="2027"/>
      <c r="BR97" s="2027"/>
      <c r="BS97" s="2027"/>
      <c r="BT97" s="2027"/>
      <c r="BU97" s="2027"/>
      <c r="BV97" s="2027"/>
      <c r="BW97" s="2027"/>
      <c r="BX97" s="2027"/>
      <c r="BY97" s="2027"/>
      <c r="BZ97" s="2027"/>
      <c r="CA97" s="2027"/>
      <c r="CB97" s="2027"/>
      <c r="CC97" s="2027"/>
      <c r="CD97" s="2027"/>
      <c r="CE97" s="2027"/>
      <c r="CF97" s="2027"/>
      <c r="CG97" s="2027"/>
      <c r="CH97" s="2027"/>
      <c r="CI97" s="2027"/>
      <c r="CJ97" s="2027"/>
      <c r="CK97" s="2027"/>
      <c r="CL97" s="2027"/>
      <c r="CM97" s="2027"/>
      <c r="CN97" s="2027"/>
      <c r="CO97" s="2027"/>
      <c r="CP97" s="2027"/>
      <c r="CQ97" s="2027"/>
      <c r="CR97" s="2027"/>
      <c r="CS97" s="2027"/>
      <c r="CT97" s="2027"/>
      <c r="CU97" s="2027"/>
      <c r="CV97" s="2027"/>
      <c r="CW97" s="2027"/>
      <c r="CX97" s="2027"/>
      <c r="CY97" s="2027"/>
      <c r="CZ97" s="2027"/>
      <c r="DA97" s="2027"/>
      <c r="DB97" s="2027"/>
      <c r="DC97" s="2027"/>
      <c r="DD97" s="2027"/>
      <c r="DE97" s="2027"/>
      <c r="DF97" s="2027"/>
      <c r="DG97" s="2027"/>
      <c r="DH97" s="2027"/>
      <c r="DI97" s="2027"/>
      <c r="DJ97" s="2027"/>
      <c r="DK97" s="2027"/>
      <c r="DL97" s="2027"/>
      <c r="DM97" s="2027"/>
      <c r="DN97" s="2027"/>
      <c r="DO97" s="2027"/>
      <c r="DP97" s="2027"/>
      <c r="DQ97" s="2027"/>
      <c r="DR97" s="2027"/>
      <c r="DS97" s="2027"/>
      <c r="DT97" s="2027"/>
      <c r="DU97" s="2027"/>
      <c r="DV97" s="2027"/>
      <c r="DW97" s="2027"/>
      <c r="DX97" s="2027"/>
      <c r="DY97" s="2027"/>
      <c r="DZ97" s="2027"/>
      <c r="EA97" s="2027"/>
      <c r="EB97" s="2027"/>
      <c r="EC97" s="2027"/>
      <c r="ED97" s="2027"/>
      <c r="EE97" s="2027"/>
      <c r="EF97" s="2027"/>
      <c r="EG97" s="2027"/>
      <c r="EH97" s="2027"/>
      <c r="EI97" s="2027"/>
      <c r="EJ97" s="2027"/>
      <c r="EK97" s="2027"/>
      <c r="EL97" s="2027"/>
      <c r="EM97" s="2027"/>
      <c r="EN97" s="2027"/>
      <c r="EO97" s="2027"/>
      <c r="EP97" s="2027"/>
      <c r="EQ97" s="2027"/>
      <c r="ER97" s="2027"/>
      <c r="ES97" s="2027"/>
      <c r="ET97" s="2027"/>
      <c r="EU97" s="2027"/>
      <c r="EV97" s="2027"/>
      <c r="EW97" s="2027"/>
      <c r="EX97" s="2027"/>
      <c r="EY97" s="2027"/>
      <c r="EZ97" s="2027"/>
      <c r="FA97" s="2027"/>
      <c r="FB97" s="2027"/>
      <c r="FC97" s="2027"/>
      <c r="FD97" s="2027"/>
      <c r="FE97" s="2027"/>
      <c r="FF97" s="2027"/>
      <c r="FG97" s="2027"/>
      <c r="FH97" s="2027"/>
      <c r="FI97" s="2027"/>
      <c r="FJ97" s="2027"/>
      <c r="FK97" s="2027"/>
      <c r="FL97" s="2027"/>
      <c r="FM97" s="2027"/>
      <c r="FN97" s="2027"/>
      <c r="FO97" s="2027"/>
      <c r="FP97" s="2027"/>
      <c r="FQ97" s="2027"/>
      <c r="FR97" s="2027"/>
      <c r="FS97" s="2027"/>
      <c r="FT97" s="2027"/>
      <c r="FU97" s="2027"/>
      <c r="FV97" s="2027"/>
      <c r="FW97" s="2027"/>
      <c r="FX97" s="2027"/>
      <c r="FY97" s="2027"/>
      <c r="FZ97" s="2027"/>
      <c r="GA97" s="2027"/>
      <c r="GB97" s="2027"/>
      <c r="GC97" s="2027"/>
      <c r="GD97" s="2027"/>
      <c r="GE97" s="2027"/>
      <c r="GF97" s="2027"/>
      <c r="GG97" s="2027"/>
      <c r="GH97" s="2027"/>
      <c r="GI97" s="2027"/>
      <c r="GJ97" s="2027"/>
      <c r="GK97" s="2027"/>
      <c r="GL97" s="2027"/>
      <c r="GM97" s="2027"/>
      <c r="GN97" s="2027"/>
      <c r="GO97" s="2027"/>
      <c r="GP97" s="2027"/>
      <c r="GQ97" s="2027"/>
      <c r="GR97" s="2027"/>
      <c r="GS97" s="2027"/>
      <c r="GT97" s="2027"/>
      <c r="GU97" s="2027"/>
      <c r="GV97" s="2027"/>
      <c r="GW97" s="2027"/>
      <c r="GX97" s="2027"/>
      <c r="GY97" s="2027"/>
      <c r="GZ97" s="2027"/>
      <c r="HA97" s="2027"/>
      <c r="HB97" s="2027"/>
      <c r="HC97" s="2027"/>
      <c r="HD97" s="2027"/>
      <c r="HE97" s="2027"/>
      <c r="HF97" s="2027"/>
      <c r="HG97" s="2027"/>
      <c r="HH97" s="2027"/>
      <c r="HI97" s="2027"/>
      <c r="HJ97" s="2027"/>
      <c r="HK97" s="2027"/>
      <c r="HL97" s="2027"/>
      <c r="HM97" s="2027"/>
      <c r="HN97" s="2027"/>
      <c r="HO97" s="2027"/>
      <c r="HP97" s="2027"/>
      <c r="HQ97" s="2027"/>
      <c r="HR97" s="2027"/>
      <c r="HS97" s="2027"/>
      <c r="HT97" s="2027"/>
      <c r="HU97" s="2027"/>
      <c r="HV97" s="2027"/>
      <c r="HW97" s="2027"/>
      <c r="HX97" s="2027"/>
      <c r="HY97" s="2027"/>
      <c r="HZ97" s="2027"/>
      <c r="IA97" s="2027"/>
      <c r="IB97" s="2027"/>
      <c r="IC97" s="2027"/>
      <c r="ID97" s="2027"/>
      <c r="IE97" s="2027"/>
      <c r="IF97" s="2027"/>
      <c r="IG97" s="2027"/>
      <c r="IH97" s="2027"/>
      <c r="II97" s="2027"/>
      <c r="IJ97" s="2027"/>
      <c r="IK97" s="2027"/>
      <c r="IL97" s="2027"/>
      <c r="IM97" s="2027"/>
      <c r="IN97" s="2027"/>
      <c r="IO97" s="2027"/>
      <c r="IP97" s="2027"/>
      <c r="IQ97" s="2027"/>
      <c r="IR97" s="2027"/>
      <c r="IS97" s="2027"/>
      <c r="IT97" s="2027"/>
      <c r="IU97" s="2027"/>
      <c r="IV97" s="2027"/>
    </row>
    <row r="98" spans="1:256" s="3" customFormat="1" ht="18.75" customHeight="1">
      <c r="A98" s="1369"/>
      <c r="B98" s="257"/>
      <c r="C98" s="258"/>
      <c r="D98" s="259"/>
      <c r="E98" s="260"/>
      <c r="F98" s="261"/>
      <c r="G98" s="2108"/>
      <c r="H98" s="788"/>
      <c r="I98" s="1366"/>
      <c r="J98" s="23"/>
      <c r="K98" s="23"/>
      <c r="L98" s="16"/>
      <c r="M98" s="12"/>
      <c r="N98" s="4"/>
      <c r="O98" s="4"/>
      <c r="P98" s="4"/>
      <c r="Q98" s="24"/>
      <c r="R98" s="30"/>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18" s="4" customFormat="1" ht="36.75" customHeight="1">
      <c r="A99" s="2007" t="s">
        <v>800</v>
      </c>
      <c r="B99" s="2449" t="s">
        <v>414</v>
      </c>
      <c r="C99" s="2450"/>
      <c r="D99" s="2450"/>
      <c r="E99" s="2451"/>
      <c r="F99" s="261"/>
      <c r="G99" s="2108"/>
      <c r="H99" s="788"/>
      <c r="I99" s="1367">
        <f>I100</f>
        <v>22000000</v>
      </c>
      <c r="J99" s="23"/>
      <c r="K99" s="23"/>
      <c r="L99" s="16"/>
      <c r="M99" s="12"/>
      <c r="Q99" s="24"/>
      <c r="R99" s="30"/>
    </row>
    <row r="100" spans="1:18" s="4" customFormat="1" ht="18.75" customHeight="1">
      <c r="A100" s="1369">
        <v>1</v>
      </c>
      <c r="B100" s="257"/>
      <c r="C100" s="683" t="s">
        <v>415</v>
      </c>
      <c r="D100" s="259"/>
      <c r="E100" s="260"/>
      <c r="F100" s="691">
        <v>1</v>
      </c>
      <c r="G100" s="2109" t="s">
        <v>416</v>
      </c>
      <c r="H100" s="693">
        <v>22000000</v>
      </c>
      <c r="I100" s="1366">
        <f t="shared" si="0"/>
        <v>22000000</v>
      </c>
      <c r="J100" s="23"/>
      <c r="K100" s="23"/>
      <c r="L100" s="16"/>
      <c r="M100" s="12"/>
      <c r="Q100" s="24"/>
      <c r="R100" s="30"/>
    </row>
    <row r="101" spans="1:18" s="4" customFormat="1" ht="18.75" customHeight="1">
      <c r="A101" s="2007" t="s">
        <v>803</v>
      </c>
      <c r="B101" s="253" t="s">
        <v>804</v>
      </c>
      <c r="C101" s="683"/>
      <c r="D101" s="259"/>
      <c r="E101" s="260"/>
      <c r="F101" s="2008"/>
      <c r="G101" s="49"/>
      <c r="H101" s="694"/>
      <c r="I101" s="1367">
        <f>I102</f>
        <v>500000</v>
      </c>
      <c r="J101" s="23"/>
      <c r="K101" s="23"/>
      <c r="L101" s="16"/>
      <c r="M101" s="12"/>
      <c r="Q101" s="24"/>
      <c r="R101" s="30"/>
    </row>
    <row r="102" spans="1:18" s="4" customFormat="1" ht="18.75" customHeight="1">
      <c r="A102" s="1369"/>
      <c r="B102" s="257"/>
      <c r="C102" s="683" t="s">
        <v>805</v>
      </c>
      <c r="D102" s="259"/>
      <c r="E102" s="260"/>
      <c r="F102" s="692">
        <v>1</v>
      </c>
      <c r="G102" s="2109" t="s">
        <v>416</v>
      </c>
      <c r="H102" s="694">
        <v>500000</v>
      </c>
      <c r="I102" s="1366">
        <f>H102*F102</f>
        <v>500000</v>
      </c>
      <c r="J102" s="23"/>
      <c r="K102" s="23"/>
      <c r="L102" s="16"/>
      <c r="M102" s="12"/>
      <c r="Q102" s="24"/>
      <c r="R102" s="30"/>
    </row>
    <row r="103" spans="1:18" s="4" customFormat="1" ht="18.75" customHeight="1">
      <c r="A103" s="2007" t="s">
        <v>799</v>
      </c>
      <c r="B103" s="2452" t="s">
        <v>808</v>
      </c>
      <c r="C103" s="2453"/>
      <c r="D103" s="2453"/>
      <c r="E103" s="2454"/>
      <c r="F103" s="692"/>
      <c r="G103" s="2110"/>
      <c r="H103" s="694"/>
      <c r="I103" s="2042">
        <f>I104</f>
        <v>3000000</v>
      </c>
      <c r="J103" s="23"/>
      <c r="K103" s="23"/>
      <c r="L103" s="16"/>
      <c r="M103" s="12"/>
      <c r="Q103" s="24"/>
      <c r="R103" s="30"/>
    </row>
    <row r="104" spans="1:18" s="4" customFormat="1" ht="18.75" customHeight="1">
      <c r="A104" s="1369"/>
      <c r="B104" s="257"/>
      <c r="C104" s="259" t="s">
        <v>651</v>
      </c>
      <c r="D104" s="259"/>
      <c r="E104" s="260"/>
      <c r="F104" s="692">
        <v>6</v>
      </c>
      <c r="G104" s="2110" t="s">
        <v>417</v>
      </c>
      <c r="H104" s="694">
        <v>500000</v>
      </c>
      <c r="I104" s="1366">
        <f t="shared" si="0"/>
        <v>3000000</v>
      </c>
      <c r="J104" s="23"/>
      <c r="K104" s="23"/>
      <c r="L104" s="789"/>
      <c r="M104" s="12"/>
      <c r="Q104" s="24"/>
      <c r="R104" s="30"/>
    </row>
    <row r="105" spans="1:18" s="4" customFormat="1" ht="18.75" customHeight="1">
      <c r="A105" s="2041" t="s">
        <v>809</v>
      </c>
      <c r="B105" s="2321" t="str">
        <f>'RINGKASAN APB DES'!F62</f>
        <v>Belanja Modal</v>
      </c>
      <c r="C105" s="2322"/>
      <c r="D105" s="2322"/>
      <c r="E105" s="2323"/>
      <c r="F105" s="261"/>
      <c r="G105" s="2108"/>
      <c r="H105" s="788"/>
      <c r="I105" s="1367">
        <f>SUM(I106:I110)</f>
        <v>23500000</v>
      </c>
      <c r="J105" s="2094">
        <v>23500000</v>
      </c>
      <c r="K105" s="2095">
        <f>J105-I105</f>
        <v>0</v>
      </c>
      <c r="L105" s="16"/>
      <c r="M105" s="12"/>
      <c r="Q105" s="24"/>
      <c r="R105" s="30"/>
    </row>
    <row r="106" spans="1:256" s="3" customFormat="1" ht="19.5" customHeight="1">
      <c r="A106" s="1370">
        <v>1</v>
      </c>
      <c r="B106" s="253"/>
      <c r="C106" s="698" t="s">
        <v>418</v>
      </c>
      <c r="D106" s="254"/>
      <c r="E106" s="255"/>
      <c r="F106" s="696">
        <v>1</v>
      </c>
      <c r="G106" s="2111" t="s">
        <v>406</v>
      </c>
      <c r="H106" s="697">
        <v>2500000</v>
      </c>
      <c r="I106" s="1366">
        <f t="shared" si="0"/>
        <v>2500000</v>
      </c>
      <c r="J106" s="23"/>
      <c r="K106" s="23"/>
      <c r="L106" s="16"/>
      <c r="M106" s="12"/>
      <c r="N106" s="4"/>
      <c r="O106" s="4"/>
      <c r="P106" s="4"/>
      <c r="Q106" s="24"/>
      <c r="R106" s="30"/>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s="3" customFormat="1" ht="19.5" customHeight="1">
      <c r="A107" s="2090"/>
      <c r="B107" s="2091"/>
      <c r="C107" s="2172" t="s">
        <v>842</v>
      </c>
      <c r="D107" s="2172"/>
      <c r="E107" s="2173"/>
      <c r="F107" s="2092">
        <v>60</v>
      </c>
      <c r="G107" s="2111" t="s">
        <v>406</v>
      </c>
      <c r="H107" s="2093">
        <v>85000</v>
      </c>
      <c r="I107" s="1366">
        <f t="shared" si="0"/>
        <v>5100000</v>
      </c>
      <c r="J107" s="23"/>
      <c r="K107" s="23"/>
      <c r="L107" s="16"/>
      <c r="M107" s="12"/>
      <c r="N107" s="4"/>
      <c r="O107" s="4"/>
      <c r="P107" s="4"/>
      <c r="Q107" s="24"/>
      <c r="R107" s="30"/>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s="3" customFormat="1" ht="19.5" customHeight="1">
      <c r="A108" s="2090"/>
      <c r="B108" s="2091"/>
      <c r="C108" s="2099" t="s">
        <v>844</v>
      </c>
      <c r="D108" s="2100"/>
      <c r="E108" s="2101"/>
      <c r="F108" s="696">
        <v>3</v>
      </c>
      <c r="G108" s="2111" t="s">
        <v>406</v>
      </c>
      <c r="H108" s="2093">
        <v>1300000</v>
      </c>
      <c r="I108" s="1366">
        <f t="shared" si="0"/>
        <v>3900000</v>
      </c>
      <c r="J108" s="23"/>
      <c r="K108" s="23"/>
      <c r="L108" s="16"/>
      <c r="M108" s="12"/>
      <c r="N108" s="4"/>
      <c r="O108" s="4"/>
      <c r="P108" s="4"/>
      <c r="Q108" s="24"/>
      <c r="R108" s="30"/>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s="3" customFormat="1" ht="19.5" customHeight="1">
      <c r="A109" s="2090"/>
      <c r="B109" s="253"/>
      <c r="C109" s="2099" t="s">
        <v>843</v>
      </c>
      <c r="D109" s="2100"/>
      <c r="E109" s="2101"/>
      <c r="F109" s="696">
        <v>2</v>
      </c>
      <c r="G109" s="2111" t="s">
        <v>406</v>
      </c>
      <c r="H109" s="2093">
        <v>2500000</v>
      </c>
      <c r="I109" s="1366">
        <f t="shared" si="0"/>
        <v>5000000</v>
      </c>
      <c r="J109" s="23"/>
      <c r="K109" s="23"/>
      <c r="L109" s="16"/>
      <c r="M109" s="12"/>
      <c r="N109" s="4"/>
      <c r="O109" s="4"/>
      <c r="P109" s="4"/>
      <c r="Q109" s="24"/>
      <c r="R109" s="30"/>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s="3" customFormat="1" ht="19.5" customHeight="1" thickBot="1">
      <c r="A110" s="1371">
        <v>2</v>
      </c>
      <c r="B110" s="2096"/>
      <c r="C110" s="1372" t="s">
        <v>419</v>
      </c>
      <c r="D110" s="2097"/>
      <c r="E110" s="2098"/>
      <c r="F110" s="1373">
        <v>2</v>
      </c>
      <c r="G110" s="2112" t="s">
        <v>406</v>
      </c>
      <c r="H110" s="1374">
        <v>3500000</v>
      </c>
      <c r="I110" s="1375">
        <f t="shared" si="0"/>
        <v>7000000</v>
      </c>
      <c r="J110" s="23"/>
      <c r="K110" s="23"/>
      <c r="L110" s="16"/>
      <c r="M110" s="12"/>
      <c r="N110" s="4"/>
      <c r="O110" s="4"/>
      <c r="P110" s="4"/>
      <c r="Q110" s="24"/>
      <c r="R110" s="30"/>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256" s="3" customFormat="1" ht="19.5" customHeight="1">
      <c r="A111" s="1355"/>
      <c r="B111" s="1356"/>
      <c r="C111" s="2274" t="s">
        <v>91</v>
      </c>
      <c r="D111" s="2274"/>
      <c r="E111" s="2275"/>
      <c r="F111" s="1357"/>
      <c r="G111" s="1358"/>
      <c r="H111" s="1359"/>
      <c r="I111" s="1360">
        <f>I105+I54</f>
        <v>69397796</v>
      </c>
      <c r="J111" s="2094">
        <v>69397796</v>
      </c>
      <c r="K111" s="2095">
        <f>J111-I111</f>
        <v>0</v>
      </c>
      <c r="L111" s="16"/>
      <c r="M111" s="12"/>
      <c r="N111" s="4"/>
      <c r="O111" s="4"/>
      <c r="P111" s="4"/>
      <c r="Q111" s="24"/>
      <c r="R111" s="30"/>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row>
    <row r="112" spans="1:256" s="3" customFormat="1" ht="19.5" customHeight="1">
      <c r="A112" s="12"/>
      <c r="B112" s="27"/>
      <c r="C112" s="1376"/>
      <c r="D112" s="1376"/>
      <c r="E112" s="1376"/>
      <c r="F112" s="1378" t="s">
        <v>438</v>
      </c>
      <c r="G112" s="1377"/>
      <c r="H112" s="2052">
        <v>0.02</v>
      </c>
      <c r="I112" s="268">
        <v>1277500</v>
      </c>
      <c r="J112" s="2051">
        <v>685095.6</v>
      </c>
      <c r="K112" s="23" t="s">
        <v>685</v>
      </c>
      <c r="L112" s="16"/>
      <c r="M112" s="12"/>
      <c r="N112" s="4"/>
      <c r="O112" s="4"/>
      <c r="P112" s="4"/>
      <c r="Q112" s="24"/>
      <c r="R112" s="30"/>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row>
    <row r="113" spans="1:256" s="3" customFormat="1" ht="19.5" customHeight="1">
      <c r="A113" s="12"/>
      <c r="B113" s="27"/>
      <c r="C113" s="1376"/>
      <c r="D113" s="1376"/>
      <c r="E113" s="1376"/>
      <c r="F113" s="2228" t="s">
        <v>439</v>
      </c>
      <c r="G113" s="2229"/>
      <c r="H113" s="132"/>
      <c r="I113" s="264">
        <f>I112+I111</f>
        <v>70675296</v>
      </c>
      <c r="J113" s="1649" t="s">
        <v>817</v>
      </c>
      <c r="K113" s="23"/>
      <c r="L113" s="16"/>
      <c r="M113" s="12"/>
      <c r="N113" s="4"/>
      <c r="O113" s="4"/>
      <c r="P113" s="4"/>
      <c r="Q113" s="24"/>
      <c r="R113" s="30"/>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row>
    <row r="114" spans="1:9" ht="24" customHeight="1">
      <c r="A114" s="269"/>
      <c r="B114" s="269"/>
      <c r="C114" s="269"/>
      <c r="D114" s="269"/>
      <c r="E114" s="269"/>
      <c r="F114" s="269"/>
      <c r="G114" s="721"/>
      <c r="H114" s="269"/>
      <c r="I114" s="75"/>
    </row>
    <row r="115" spans="1:9" ht="19.5" customHeight="1">
      <c r="A115" s="678"/>
      <c r="B115" s="678"/>
      <c r="C115" s="678"/>
      <c r="D115" s="678"/>
      <c r="E115" s="678"/>
      <c r="F115" s="678"/>
      <c r="G115" s="2303" t="str">
        <f>G37</f>
        <v>Galungan,1 Nopember 2017</v>
      </c>
      <c r="H115" s="2303"/>
      <c r="I115" s="2303"/>
    </row>
    <row r="116" spans="1:9" ht="17.25" customHeight="1">
      <c r="A116" s="2253" t="s">
        <v>163</v>
      </c>
      <c r="B116" s="2253"/>
      <c r="C116" s="2253"/>
      <c r="D116" s="2253"/>
      <c r="E116" s="678"/>
      <c r="F116" s="678"/>
      <c r="G116" s="2253" t="s">
        <v>182</v>
      </c>
      <c r="H116" s="2253"/>
      <c r="I116" s="2253"/>
    </row>
    <row r="117" spans="1:9" ht="33" customHeight="1">
      <c r="A117" s="2253" t="s">
        <v>377</v>
      </c>
      <c r="B117" s="2253"/>
      <c r="C117" s="2253"/>
      <c r="D117" s="2253"/>
      <c r="E117" s="679"/>
      <c r="F117" s="678"/>
      <c r="G117" s="2252" t="s">
        <v>242</v>
      </c>
      <c r="H117" s="2252"/>
      <c r="I117" s="2252"/>
    </row>
    <row r="118" spans="1:9" ht="30.75" customHeight="1">
      <c r="A118" s="2253"/>
      <c r="B118" s="2253"/>
      <c r="C118" s="679"/>
      <c r="D118" s="679"/>
      <c r="E118" s="679"/>
      <c r="F118" s="678"/>
      <c r="G118" s="722"/>
      <c r="H118" s="2253"/>
      <c r="I118" s="2253"/>
    </row>
    <row r="119" spans="1:9" ht="19.5" customHeight="1">
      <c r="A119" s="2253"/>
      <c r="B119" s="2253"/>
      <c r="C119" s="2253"/>
      <c r="D119" s="2253"/>
      <c r="E119" s="679"/>
      <c r="F119" s="678"/>
      <c r="G119" s="722"/>
      <c r="H119" s="2253"/>
      <c r="I119" s="2253"/>
    </row>
    <row r="120" spans="1:9" ht="19.5" customHeight="1">
      <c r="A120" s="2300" t="s">
        <v>374</v>
      </c>
      <c r="B120" s="2300"/>
      <c r="C120" s="2300"/>
      <c r="D120" s="2300"/>
      <c r="E120" s="679"/>
      <c r="F120" s="678"/>
      <c r="G120" s="2253" t="s">
        <v>379</v>
      </c>
      <c r="H120" s="2253"/>
      <c r="I120" s="2253"/>
    </row>
    <row r="121" spans="1:9" ht="19.5" customHeight="1">
      <c r="A121" s="2290"/>
      <c r="B121" s="2290"/>
      <c r="C121" s="115"/>
      <c r="D121" s="115"/>
      <c r="E121" s="115"/>
      <c r="F121" s="114"/>
      <c r="G121" s="723"/>
      <c r="H121" s="2290"/>
      <c r="I121" s="2290"/>
    </row>
    <row r="122" spans="1:9" ht="19.5" customHeight="1">
      <c r="A122" s="2312"/>
      <c r="B122" s="2312"/>
      <c r="C122" s="2312"/>
      <c r="D122" s="2312"/>
      <c r="E122" s="116"/>
      <c r="F122" s="117"/>
      <c r="G122" s="723"/>
      <c r="H122" s="2291"/>
      <c r="I122" s="2291"/>
    </row>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spans="1:9" ht="19.5" customHeight="1">
      <c r="A140" s="704" t="s">
        <v>8</v>
      </c>
      <c r="B140" s="272" t="s">
        <v>83</v>
      </c>
      <c r="C140" s="272"/>
      <c r="D140" s="273" t="s">
        <v>38</v>
      </c>
      <c r="E140" s="2455" t="s">
        <v>19</v>
      </c>
      <c r="F140" s="2455"/>
      <c r="G140" s="2455"/>
      <c r="H140" s="2455"/>
      <c r="I140" s="2455"/>
    </row>
    <row r="141" spans="1:11" ht="19.5" customHeight="1">
      <c r="A141" s="704" t="s">
        <v>9</v>
      </c>
      <c r="B141" s="272" t="s">
        <v>84</v>
      </c>
      <c r="C141" s="272"/>
      <c r="D141" s="273" t="s">
        <v>38</v>
      </c>
      <c r="E141" s="338" t="str">
        <f>'RINGKASAN APB DES'!F65</f>
        <v>Kegiatan Operasional Kelembagaan Adat </v>
      </c>
      <c r="F141" s="338"/>
      <c r="G141" s="338"/>
      <c r="H141" s="273"/>
      <c r="I141" s="768"/>
      <c r="J141" s="94"/>
      <c r="K141" s="1564"/>
    </row>
    <row r="142" spans="1:9" ht="19.5" customHeight="1">
      <c r="A142" s="704" t="s">
        <v>10</v>
      </c>
      <c r="B142" s="272" t="s">
        <v>85</v>
      </c>
      <c r="C142" s="272"/>
      <c r="D142" s="273" t="s">
        <v>38</v>
      </c>
      <c r="E142" s="2356" t="s">
        <v>86</v>
      </c>
      <c r="F142" s="2356"/>
      <c r="G142" s="2356"/>
      <c r="H142" s="273"/>
      <c r="I142" s="768"/>
    </row>
    <row r="143" spans="1:9" ht="19.5" customHeight="1">
      <c r="A143" s="75"/>
      <c r="B143" s="75"/>
      <c r="C143" s="75"/>
      <c r="D143" s="75"/>
      <c r="E143" s="75"/>
      <c r="F143" s="75"/>
      <c r="G143" s="725"/>
      <c r="H143" s="75"/>
      <c r="I143" s="75"/>
    </row>
    <row r="144" spans="1:11" ht="32.25" customHeight="1">
      <c r="A144" s="2301" t="s">
        <v>87</v>
      </c>
      <c r="B144" s="2284" t="s">
        <v>88</v>
      </c>
      <c r="C144" s="2284"/>
      <c r="D144" s="2284"/>
      <c r="E144" s="2284"/>
      <c r="F144" s="2271" t="s">
        <v>425</v>
      </c>
      <c r="G144" s="2272" t="s">
        <v>262</v>
      </c>
      <c r="H144" s="246" t="s">
        <v>90</v>
      </c>
      <c r="I144" s="764" t="s">
        <v>91</v>
      </c>
      <c r="J144" s="2333"/>
      <c r="K144" s="1565"/>
    </row>
    <row r="145" spans="1:20" ht="22.5" customHeight="1">
      <c r="A145" s="2302"/>
      <c r="B145" s="2284"/>
      <c r="C145" s="2284"/>
      <c r="D145" s="2284"/>
      <c r="E145" s="2284"/>
      <c r="F145" s="2271"/>
      <c r="G145" s="2273"/>
      <c r="H145" s="247" t="s">
        <v>42</v>
      </c>
      <c r="I145" s="765" t="s">
        <v>42</v>
      </c>
      <c r="J145" s="2333"/>
      <c r="K145" s="1565"/>
      <c r="L145" s="2215" t="s">
        <v>82</v>
      </c>
      <c r="M145" s="2215"/>
      <c r="N145" s="2215"/>
      <c r="O145" s="2215"/>
      <c r="P145" s="2215"/>
      <c r="Q145" s="2215"/>
      <c r="R145" s="2215"/>
      <c r="S145" s="2215"/>
      <c r="T145" s="2215"/>
    </row>
    <row r="146" spans="1:20" ht="18.75" customHeight="1">
      <c r="A146" s="702" t="s">
        <v>43</v>
      </c>
      <c r="B146" s="2227" t="s">
        <v>44</v>
      </c>
      <c r="C146" s="2227"/>
      <c r="D146" s="2227"/>
      <c r="E146" s="2227"/>
      <c r="F146" s="2227">
        <v>3</v>
      </c>
      <c r="G146" s="2227"/>
      <c r="H146" s="248">
        <v>4</v>
      </c>
      <c r="I146" s="702" t="s">
        <v>263</v>
      </c>
      <c r="J146" s="2333"/>
      <c r="K146" s="1565"/>
      <c r="L146" s="2198" t="s">
        <v>376</v>
      </c>
      <c r="M146" s="2198"/>
      <c r="N146" s="2198"/>
      <c r="O146" s="2198"/>
      <c r="P146" s="2198"/>
      <c r="Q146" s="2198"/>
      <c r="R146" s="2198"/>
      <c r="S146" s="2198"/>
      <c r="T146" s="2198"/>
    </row>
    <row r="147" spans="1:20" ht="34.5" customHeight="1">
      <c r="A147" s="256">
        <v>1</v>
      </c>
      <c r="B147" s="2425" t="s">
        <v>712</v>
      </c>
      <c r="C147" s="2426"/>
      <c r="D147" s="2426"/>
      <c r="E147" s="2427"/>
      <c r="F147" s="1729"/>
      <c r="G147" s="853"/>
      <c r="H147" s="872"/>
      <c r="I147" s="831">
        <f>SUM(I148:I152)</f>
        <v>19000000</v>
      </c>
      <c r="J147" s="1663"/>
      <c r="K147" s="1663"/>
      <c r="L147" s="1684"/>
      <c r="M147" s="1684"/>
      <c r="N147" s="1684"/>
      <c r="O147" s="1684"/>
      <c r="P147" s="1684"/>
      <c r="Q147" s="1684"/>
      <c r="R147" s="1684"/>
      <c r="S147" s="1684"/>
      <c r="T147" s="1684"/>
    </row>
    <row r="148" spans="1:20" ht="22.5" customHeight="1">
      <c r="A148" s="256"/>
      <c r="B148" s="1728"/>
      <c r="C148" s="2176" t="s">
        <v>415</v>
      </c>
      <c r="D148" s="2176"/>
      <c r="E148" s="2177"/>
      <c r="F148" s="1465">
        <v>1</v>
      </c>
      <c r="G148" s="851" t="s">
        <v>539</v>
      </c>
      <c r="H148" s="870">
        <f>'[5]RAB DESA PAKRAMAN'!$D$10</f>
        <v>2000000</v>
      </c>
      <c r="I148" s="769">
        <v>1700000</v>
      </c>
      <c r="J148" s="1663"/>
      <c r="K148" s="1663"/>
      <c r="L148" s="1684"/>
      <c r="M148" s="1684"/>
      <c r="N148" s="1684"/>
      <c r="O148" s="1684"/>
      <c r="P148" s="1684"/>
      <c r="Q148" s="1684"/>
      <c r="R148" s="1684"/>
      <c r="S148" s="1684"/>
      <c r="T148" s="1684"/>
    </row>
    <row r="149" spans="1:20" ht="22.5" customHeight="1">
      <c r="A149" s="256"/>
      <c r="B149" s="1728"/>
      <c r="C149" s="860" t="s">
        <v>249</v>
      </c>
      <c r="D149" s="860"/>
      <c r="E149" s="1712"/>
      <c r="F149" s="1465">
        <v>1</v>
      </c>
      <c r="G149" s="851" t="s">
        <v>539</v>
      </c>
      <c r="H149" s="870">
        <f>'[5]RAB DESA PAKRAMAN'!$D$16</f>
        <v>300000</v>
      </c>
      <c r="I149" s="769">
        <f aca="true" t="shared" si="1" ref="I149:I180">H149*F149</f>
        <v>300000</v>
      </c>
      <c r="J149" s="1663"/>
      <c r="K149" s="1663"/>
      <c r="L149" s="1684"/>
      <c r="M149" s="1684"/>
      <c r="N149" s="1684"/>
      <c r="O149" s="1684"/>
      <c r="P149" s="1684"/>
      <c r="Q149" s="1684"/>
      <c r="R149" s="1684"/>
      <c r="S149" s="1684"/>
      <c r="T149" s="1684"/>
    </row>
    <row r="150" spans="1:20" ht="22.5" customHeight="1">
      <c r="A150" s="256"/>
      <c r="B150" s="1728"/>
      <c r="C150" s="2176" t="s">
        <v>713</v>
      </c>
      <c r="D150" s="2176"/>
      <c r="E150" s="2177"/>
      <c r="F150" s="1465">
        <v>1</v>
      </c>
      <c r="G150" s="851" t="s">
        <v>540</v>
      </c>
      <c r="H150" s="870">
        <f>'[5]RAB DESA PAKRAMAN'!$D$9</f>
        <v>800000</v>
      </c>
      <c r="I150" s="769">
        <f t="shared" si="1"/>
        <v>800000</v>
      </c>
      <c r="J150" s="1663"/>
      <c r="K150" s="1663"/>
      <c r="L150" s="1684"/>
      <c r="M150" s="1684"/>
      <c r="N150" s="1684"/>
      <c r="O150" s="1684"/>
      <c r="P150" s="1684"/>
      <c r="Q150" s="1684"/>
      <c r="R150" s="1684"/>
      <c r="S150" s="1684"/>
      <c r="T150" s="1684"/>
    </row>
    <row r="151" spans="1:20" ht="34.5" customHeight="1">
      <c r="A151" s="256"/>
      <c r="B151" s="1728"/>
      <c r="C151" s="2188" t="s">
        <v>727</v>
      </c>
      <c r="D151" s="2176"/>
      <c r="E151" s="2177"/>
      <c r="F151" s="1465">
        <v>12</v>
      </c>
      <c r="G151" s="851" t="s">
        <v>517</v>
      </c>
      <c r="H151" s="870">
        <v>600000</v>
      </c>
      <c r="I151" s="769">
        <f t="shared" si="1"/>
        <v>7200000</v>
      </c>
      <c r="J151" s="1663"/>
      <c r="K151" s="1663"/>
      <c r="L151" s="1684"/>
      <c r="M151" s="1684"/>
      <c r="N151" s="1684"/>
      <c r="O151" s="1684"/>
      <c r="P151" s="1684"/>
      <c r="Q151" s="1684"/>
      <c r="R151" s="1684"/>
      <c r="S151" s="1684"/>
      <c r="T151" s="1684"/>
    </row>
    <row r="152" spans="1:20" ht="34.5" customHeight="1">
      <c r="A152" s="256"/>
      <c r="B152" s="1728"/>
      <c r="C152" s="1680" t="s">
        <v>728</v>
      </c>
      <c r="D152" s="1677"/>
      <c r="E152" s="1678"/>
      <c r="F152" s="1465">
        <v>12</v>
      </c>
      <c r="G152" s="851" t="s">
        <v>517</v>
      </c>
      <c r="H152" s="870">
        <v>750000</v>
      </c>
      <c r="I152" s="769">
        <f t="shared" si="1"/>
        <v>9000000</v>
      </c>
      <c r="J152" s="1679"/>
      <c r="K152" s="1679"/>
      <c r="L152" s="1684"/>
      <c r="M152" s="1684"/>
      <c r="N152" s="1684"/>
      <c r="O152" s="1684"/>
      <c r="P152" s="1684"/>
      <c r="Q152" s="1684"/>
      <c r="R152" s="1684"/>
      <c r="S152" s="1684"/>
      <c r="T152" s="1684"/>
    </row>
    <row r="153" spans="1:20" ht="34.5" customHeight="1">
      <c r="A153" s="256"/>
      <c r="B153" s="2238" t="s">
        <v>729</v>
      </c>
      <c r="C153" s="2239"/>
      <c r="D153" s="2239"/>
      <c r="E153" s="2240"/>
      <c r="F153" s="1465"/>
      <c r="G153" s="851"/>
      <c r="H153" s="870"/>
      <c r="I153" s="831">
        <f>SUM(I154:I156)</f>
        <v>1000000</v>
      </c>
      <c r="J153" s="1679"/>
      <c r="K153" s="1679"/>
      <c r="L153" s="1684"/>
      <c r="M153" s="1684"/>
      <c r="N153" s="1684"/>
      <c r="O153" s="1684"/>
      <c r="P153" s="1684"/>
      <c r="Q153" s="1684"/>
      <c r="R153" s="1684"/>
      <c r="S153" s="1684"/>
      <c r="T153" s="1684"/>
    </row>
    <row r="154" spans="1:20" ht="20.25" customHeight="1">
      <c r="A154" s="256"/>
      <c r="B154" s="666"/>
      <c r="C154" s="2178" t="s">
        <v>730</v>
      </c>
      <c r="D154" s="2178"/>
      <c r="E154" s="2179"/>
      <c r="F154" s="1465">
        <v>1</v>
      </c>
      <c r="G154" s="851" t="s">
        <v>155</v>
      </c>
      <c r="H154" s="1765">
        <v>200000</v>
      </c>
      <c r="I154" s="769">
        <f>H154*F154</f>
        <v>200000</v>
      </c>
      <c r="J154" s="1679"/>
      <c r="K154" s="1679"/>
      <c r="L154" s="1684"/>
      <c r="M154" s="1684"/>
      <c r="N154" s="1684"/>
      <c r="O154" s="1684"/>
      <c r="P154" s="1684"/>
      <c r="Q154" s="1684"/>
      <c r="R154" s="1684"/>
      <c r="S154" s="1684"/>
      <c r="T154" s="1684"/>
    </row>
    <row r="155" spans="1:20" ht="20.25" customHeight="1">
      <c r="A155" s="256"/>
      <c r="B155" s="666"/>
      <c r="C155" s="2182" t="s">
        <v>660</v>
      </c>
      <c r="D155" s="2182"/>
      <c r="E155" s="2183"/>
      <c r="F155" s="1465">
        <v>1</v>
      </c>
      <c r="G155" s="851" t="s">
        <v>155</v>
      </c>
      <c r="H155" s="1766">
        <v>500000</v>
      </c>
      <c r="I155" s="769">
        <f>H155*F155</f>
        <v>500000</v>
      </c>
      <c r="J155" s="1679"/>
      <c r="K155" s="1679"/>
      <c r="L155" s="1684"/>
      <c r="M155" s="1684"/>
      <c r="N155" s="1684"/>
      <c r="O155" s="1684"/>
      <c r="P155" s="1684"/>
      <c r="Q155" s="1684"/>
      <c r="R155" s="1684"/>
      <c r="S155" s="1684"/>
      <c r="T155" s="1684"/>
    </row>
    <row r="156" spans="1:20" ht="20.25" customHeight="1">
      <c r="A156" s="256"/>
      <c r="B156" s="666"/>
      <c r="C156" s="2182" t="s">
        <v>94</v>
      </c>
      <c r="D156" s="2178"/>
      <c r="E156" s="2179"/>
      <c r="F156" s="1465">
        <v>6</v>
      </c>
      <c r="G156" s="851" t="s">
        <v>453</v>
      </c>
      <c r="H156" s="1766">
        <v>50000</v>
      </c>
      <c r="I156" s="769">
        <f>H156*F156</f>
        <v>300000</v>
      </c>
      <c r="J156" s="1679"/>
      <c r="K156" s="1679"/>
      <c r="L156" s="1684"/>
      <c r="M156" s="1684"/>
      <c r="N156" s="1684"/>
      <c r="O156" s="1684"/>
      <c r="P156" s="1684"/>
      <c r="Q156" s="1684"/>
      <c r="R156" s="1684"/>
      <c r="S156" s="1684"/>
      <c r="T156" s="1684"/>
    </row>
    <row r="157" spans="1:20" ht="22.5" customHeight="1">
      <c r="A157" s="256">
        <v>2</v>
      </c>
      <c r="B157" s="2184" t="s">
        <v>714</v>
      </c>
      <c r="C157" s="2185"/>
      <c r="D157" s="2185"/>
      <c r="E157" s="2186"/>
      <c r="F157" s="1465"/>
      <c r="G157" s="851"/>
      <c r="H157" s="870"/>
      <c r="I157" s="769">
        <f>SUM(I158:I159)</f>
        <v>4000000</v>
      </c>
      <c r="J157" s="1663"/>
      <c r="K157" s="1663"/>
      <c r="L157" s="1684"/>
      <c r="M157" s="1684"/>
      <c r="N157" s="1684"/>
      <c r="O157" s="1684"/>
      <c r="P157" s="1684"/>
      <c r="Q157" s="1684"/>
      <c r="R157" s="1684"/>
      <c r="S157" s="1684"/>
      <c r="T157" s="1684"/>
    </row>
    <row r="158" spans="1:20" ht="22.5" customHeight="1">
      <c r="A158" s="256"/>
      <c r="B158" s="1728"/>
      <c r="C158" s="2188" t="s">
        <v>737</v>
      </c>
      <c r="D158" s="2176"/>
      <c r="E158" s="2177"/>
      <c r="F158" s="1465">
        <v>12</v>
      </c>
      <c r="G158" s="851" t="s">
        <v>517</v>
      </c>
      <c r="H158" s="870">
        <v>325000</v>
      </c>
      <c r="I158" s="769">
        <f t="shared" si="1"/>
        <v>3900000</v>
      </c>
      <c r="J158" s="1663"/>
      <c r="K158" s="1663"/>
      <c r="L158" s="1684"/>
      <c r="M158" s="1684"/>
      <c r="N158" s="1684"/>
      <c r="O158" s="1684"/>
      <c r="P158" s="1684"/>
      <c r="Q158" s="1684"/>
      <c r="R158" s="1684"/>
      <c r="S158" s="1684"/>
      <c r="T158" s="1684"/>
    </row>
    <row r="159" spans="1:20" ht="22.5" customHeight="1">
      <c r="A159" s="256"/>
      <c r="B159" s="1728"/>
      <c r="C159" s="1771" t="s">
        <v>94</v>
      </c>
      <c r="D159" s="860"/>
      <c r="E159" s="1712"/>
      <c r="F159" s="1465">
        <v>2</v>
      </c>
      <c r="G159" s="851" t="s">
        <v>453</v>
      </c>
      <c r="H159" s="870">
        <v>50000</v>
      </c>
      <c r="I159" s="769">
        <f t="shared" si="1"/>
        <v>100000</v>
      </c>
      <c r="J159" s="1663"/>
      <c r="K159" s="1663"/>
      <c r="L159" s="1684"/>
      <c r="M159" s="1684"/>
      <c r="N159" s="1684"/>
      <c r="O159" s="1684"/>
      <c r="P159" s="1684"/>
      <c r="Q159" s="1684"/>
      <c r="R159" s="1684"/>
      <c r="S159" s="1684"/>
      <c r="T159" s="1684"/>
    </row>
    <row r="160" spans="1:20" ht="22.5" customHeight="1">
      <c r="A160" s="256"/>
      <c r="B160" s="2180" t="s">
        <v>729</v>
      </c>
      <c r="C160" s="2181"/>
      <c r="D160" s="2181"/>
      <c r="E160" s="2181"/>
      <c r="F160" s="1769"/>
      <c r="G160" s="851"/>
      <c r="H160" s="870"/>
      <c r="I160" s="831">
        <f>SUM(I161:I163)</f>
        <v>1000000</v>
      </c>
      <c r="J160" s="1679"/>
      <c r="K160" s="1679"/>
      <c r="L160" s="1684"/>
      <c r="M160" s="1684"/>
      <c r="N160" s="1684"/>
      <c r="O160" s="1684"/>
      <c r="P160" s="1684"/>
      <c r="Q160" s="1684"/>
      <c r="R160" s="1684"/>
      <c r="S160" s="1684"/>
      <c r="T160" s="1684"/>
    </row>
    <row r="161" spans="1:20" ht="22.5" customHeight="1">
      <c r="A161" s="256"/>
      <c r="B161" s="1728"/>
      <c r="C161" s="2178" t="s">
        <v>730</v>
      </c>
      <c r="D161" s="2178"/>
      <c r="E161" s="2179"/>
      <c r="F161" s="1465">
        <v>1</v>
      </c>
      <c r="G161" s="851" t="s">
        <v>155</v>
      </c>
      <c r="H161" s="1765">
        <v>200000</v>
      </c>
      <c r="I161" s="769">
        <f>H161*F161</f>
        <v>200000</v>
      </c>
      <c r="J161" s="1679"/>
      <c r="K161" s="1679"/>
      <c r="L161" s="1684"/>
      <c r="M161" s="1684"/>
      <c r="N161" s="1684"/>
      <c r="O161" s="1684"/>
      <c r="P161" s="1684"/>
      <c r="Q161" s="1684"/>
      <c r="R161" s="1684"/>
      <c r="S161" s="1684"/>
      <c r="T161" s="1684"/>
    </row>
    <row r="162" spans="1:20" ht="22.5" customHeight="1">
      <c r="A162" s="256"/>
      <c r="B162" s="1728"/>
      <c r="C162" s="2182" t="s">
        <v>660</v>
      </c>
      <c r="D162" s="2182"/>
      <c r="E162" s="2183"/>
      <c r="F162" s="1465">
        <v>1</v>
      </c>
      <c r="G162" s="851" t="s">
        <v>155</v>
      </c>
      <c r="H162" s="1766">
        <v>500000</v>
      </c>
      <c r="I162" s="769">
        <f>H162*F162</f>
        <v>500000</v>
      </c>
      <c r="J162" s="1679"/>
      <c r="K162" s="1679"/>
      <c r="L162" s="1684"/>
      <c r="M162" s="1684"/>
      <c r="N162" s="1684"/>
      <c r="O162" s="1684"/>
      <c r="P162" s="1684"/>
      <c r="Q162" s="1684"/>
      <c r="R162" s="1684"/>
      <c r="S162" s="1684"/>
      <c r="T162" s="1684"/>
    </row>
    <row r="163" spans="1:20" ht="22.5" customHeight="1">
      <c r="A163" s="256"/>
      <c r="B163" s="1728"/>
      <c r="C163" s="2182" t="s">
        <v>94</v>
      </c>
      <c r="D163" s="2178"/>
      <c r="E163" s="2179"/>
      <c r="F163" s="1465">
        <v>6</v>
      </c>
      <c r="G163" s="851" t="s">
        <v>453</v>
      </c>
      <c r="H163" s="1766">
        <v>50000</v>
      </c>
      <c r="I163" s="769">
        <f>H163*F163</f>
        <v>300000</v>
      </c>
      <c r="J163" s="1679"/>
      <c r="K163" s="1679"/>
      <c r="L163" s="1684"/>
      <c r="M163" s="1684"/>
      <c r="N163" s="1684"/>
      <c r="O163" s="1684"/>
      <c r="P163" s="1684"/>
      <c r="Q163" s="1684"/>
      <c r="R163" s="1684"/>
      <c r="S163" s="1684"/>
      <c r="T163" s="1684"/>
    </row>
    <row r="164" spans="1:20" ht="22.5" customHeight="1">
      <c r="A164" s="256">
        <v>3</v>
      </c>
      <c r="B164" s="2446" t="s">
        <v>715</v>
      </c>
      <c r="C164" s="2447"/>
      <c r="D164" s="2447"/>
      <c r="E164" s="2448"/>
      <c r="F164" s="1465"/>
      <c r="G164" s="851"/>
      <c r="H164" s="870"/>
      <c r="I164" s="831">
        <f>SUM(I165:I166)</f>
        <v>4000000</v>
      </c>
      <c r="J164" s="1663"/>
      <c r="K164" s="1663"/>
      <c r="L164" s="1684"/>
      <c r="M164" s="1684"/>
      <c r="N164" s="1684"/>
      <c r="O164" s="1684"/>
      <c r="P164" s="1684"/>
      <c r="Q164" s="1684"/>
      <c r="R164" s="1684"/>
      <c r="S164" s="1684"/>
      <c r="T164" s="1684"/>
    </row>
    <row r="165" spans="1:20" ht="22.5" customHeight="1">
      <c r="A165" s="256"/>
      <c r="B165" s="1728"/>
      <c r="C165" s="2188" t="s">
        <v>737</v>
      </c>
      <c r="D165" s="2176"/>
      <c r="E165" s="2177"/>
      <c r="F165" s="1465">
        <v>12</v>
      </c>
      <c r="G165" s="851" t="s">
        <v>517</v>
      </c>
      <c r="H165" s="870">
        <v>325000</v>
      </c>
      <c r="I165" s="769">
        <f t="shared" si="1"/>
        <v>3900000</v>
      </c>
      <c r="J165" s="1663"/>
      <c r="K165" s="1663"/>
      <c r="L165" s="1684"/>
      <c r="M165" s="1684"/>
      <c r="N165" s="1684"/>
      <c r="O165" s="1684"/>
      <c r="P165" s="1684"/>
      <c r="Q165" s="1684"/>
      <c r="R165" s="1684"/>
      <c r="S165" s="1684"/>
      <c r="T165" s="1684"/>
    </row>
    <row r="166" spans="1:20" ht="22.5" customHeight="1">
      <c r="A166" s="256"/>
      <c r="B166" s="1728"/>
      <c r="C166" s="1771" t="s">
        <v>94</v>
      </c>
      <c r="D166" s="860"/>
      <c r="E166" s="1712"/>
      <c r="F166" s="1465">
        <v>2</v>
      </c>
      <c r="G166" s="851" t="s">
        <v>453</v>
      </c>
      <c r="H166" s="870">
        <v>50000</v>
      </c>
      <c r="I166" s="769">
        <f t="shared" si="1"/>
        <v>100000</v>
      </c>
      <c r="J166" s="1663"/>
      <c r="K166" s="1663"/>
      <c r="L166" s="1684"/>
      <c r="M166" s="1684"/>
      <c r="N166" s="1684"/>
      <c r="O166" s="1684"/>
      <c r="P166" s="1684"/>
      <c r="Q166" s="1684"/>
      <c r="R166" s="1684"/>
      <c r="S166" s="1684"/>
      <c r="T166" s="1684"/>
    </row>
    <row r="167" spans="1:20" ht="22.5" customHeight="1">
      <c r="A167" s="256"/>
      <c r="B167" s="2180" t="s">
        <v>729</v>
      </c>
      <c r="C167" s="2181"/>
      <c r="D167" s="2181"/>
      <c r="E167" s="2181"/>
      <c r="F167" s="1770"/>
      <c r="G167" s="851"/>
      <c r="H167" s="870"/>
      <c r="I167" s="831">
        <f>SUM(I168:I170)</f>
        <v>1000000</v>
      </c>
      <c r="J167" s="1679"/>
      <c r="K167" s="1679"/>
      <c r="L167" s="1684"/>
      <c r="M167" s="1684"/>
      <c r="N167" s="1684"/>
      <c r="O167" s="1684"/>
      <c r="P167" s="1684"/>
      <c r="Q167" s="1684"/>
      <c r="R167" s="1684"/>
      <c r="S167" s="1684"/>
      <c r="T167" s="1684"/>
    </row>
    <row r="168" spans="1:20" ht="22.5" customHeight="1">
      <c r="A168" s="256"/>
      <c r="B168" s="1728"/>
      <c r="C168" s="2178" t="s">
        <v>730</v>
      </c>
      <c r="D168" s="2178"/>
      <c r="E168" s="2179"/>
      <c r="F168" s="1465">
        <v>1</v>
      </c>
      <c r="G168" s="851" t="s">
        <v>155</v>
      </c>
      <c r="H168" s="1765">
        <v>200000</v>
      </c>
      <c r="I168" s="769">
        <f t="shared" si="1"/>
        <v>200000</v>
      </c>
      <c r="J168" s="1679"/>
      <c r="K168" s="1679"/>
      <c r="L168" s="1684"/>
      <c r="M168" s="1684"/>
      <c r="N168" s="1684"/>
      <c r="O168" s="1684"/>
      <c r="P168" s="1684"/>
      <c r="Q168" s="1684"/>
      <c r="R168" s="1684"/>
      <c r="S168" s="1684"/>
      <c r="T168" s="1684"/>
    </row>
    <row r="169" spans="1:20" ht="22.5" customHeight="1">
      <c r="A169" s="256"/>
      <c r="B169" s="1728"/>
      <c r="C169" s="2182" t="s">
        <v>415</v>
      </c>
      <c r="D169" s="2182"/>
      <c r="E169" s="2183"/>
      <c r="F169" s="1465">
        <v>5</v>
      </c>
      <c r="G169" s="851" t="s">
        <v>155</v>
      </c>
      <c r="H169" s="1766">
        <v>150000</v>
      </c>
      <c r="I169" s="769">
        <f t="shared" si="1"/>
        <v>750000</v>
      </c>
      <c r="J169" s="1679"/>
      <c r="K169" s="1679"/>
      <c r="L169" s="1684"/>
      <c r="M169" s="1684"/>
      <c r="N169" s="1684"/>
      <c r="O169" s="1684"/>
      <c r="P169" s="1684"/>
      <c r="Q169" s="1684"/>
      <c r="R169" s="1684"/>
      <c r="S169" s="1684"/>
      <c r="T169" s="1684"/>
    </row>
    <row r="170" spans="1:20" ht="22.5" customHeight="1">
      <c r="A170" s="256"/>
      <c r="B170" s="1728"/>
      <c r="C170" s="2182" t="s">
        <v>94</v>
      </c>
      <c r="D170" s="2178"/>
      <c r="E170" s="2179"/>
      <c r="F170" s="1465">
        <v>1</v>
      </c>
      <c r="G170" s="851" t="s">
        <v>453</v>
      </c>
      <c r="H170" s="1766">
        <v>50000</v>
      </c>
      <c r="I170" s="769">
        <f t="shared" si="1"/>
        <v>50000</v>
      </c>
      <c r="J170" s="1679"/>
      <c r="K170" s="1679"/>
      <c r="L170" s="1684"/>
      <c r="M170" s="1684"/>
      <c r="N170" s="1684"/>
      <c r="O170" s="1684"/>
      <c r="P170" s="1684"/>
      <c r="Q170" s="1684"/>
      <c r="R170" s="1684"/>
      <c r="S170" s="1684"/>
      <c r="T170" s="1684"/>
    </row>
    <row r="171" spans="1:20" ht="36" customHeight="1">
      <c r="A171" s="256">
        <v>4</v>
      </c>
      <c r="B171" s="2446" t="s">
        <v>716</v>
      </c>
      <c r="C171" s="2447"/>
      <c r="D171" s="2447"/>
      <c r="E171" s="2448"/>
      <c r="F171" s="1465"/>
      <c r="G171" s="851"/>
      <c r="H171" s="870"/>
      <c r="I171" s="831">
        <f>SUM(I172:I173)</f>
        <v>4000000</v>
      </c>
      <c r="J171" s="1663"/>
      <c r="K171" s="1663"/>
      <c r="L171" s="1684"/>
      <c r="M171" s="1684"/>
      <c r="N171" s="1684"/>
      <c r="O171" s="1684"/>
      <c r="P171" s="1684"/>
      <c r="Q171" s="1684"/>
      <c r="R171" s="1684"/>
      <c r="S171" s="1684"/>
      <c r="T171" s="1684"/>
    </row>
    <row r="172" spans="1:20" ht="22.5" customHeight="1">
      <c r="A172" s="256"/>
      <c r="B172" s="1728"/>
      <c r="C172" s="2176" t="s">
        <v>737</v>
      </c>
      <c r="D172" s="2176"/>
      <c r="E172" s="2177"/>
      <c r="F172" s="1465">
        <v>12</v>
      </c>
      <c r="G172" s="851" t="s">
        <v>573</v>
      </c>
      <c r="H172" s="870">
        <v>325000</v>
      </c>
      <c r="I172" s="769">
        <f t="shared" si="1"/>
        <v>3900000</v>
      </c>
      <c r="J172" s="1663"/>
      <c r="K172" s="1663"/>
      <c r="L172" s="1684"/>
      <c r="M172" s="1684"/>
      <c r="N172" s="1684"/>
      <c r="O172" s="1684"/>
      <c r="P172" s="1684"/>
      <c r="Q172" s="1684"/>
      <c r="R172" s="1684"/>
      <c r="S172" s="1684"/>
      <c r="T172" s="1684"/>
    </row>
    <row r="173" spans="1:20" ht="22.5" customHeight="1">
      <c r="A173" s="256"/>
      <c r="B173" s="1728"/>
      <c r="C173" s="860" t="s">
        <v>94</v>
      </c>
      <c r="D173" s="860"/>
      <c r="E173" s="1712"/>
      <c r="F173" s="1465">
        <v>2</v>
      </c>
      <c r="G173" s="851" t="s">
        <v>95</v>
      </c>
      <c r="H173" s="870">
        <v>50000</v>
      </c>
      <c r="I173" s="769">
        <f t="shared" si="1"/>
        <v>100000</v>
      </c>
      <c r="J173" s="1663"/>
      <c r="K173" s="1663"/>
      <c r="L173" s="1684"/>
      <c r="M173" s="1684"/>
      <c r="N173" s="1684"/>
      <c r="O173" s="1684"/>
      <c r="P173" s="1684"/>
      <c r="Q173" s="1684"/>
      <c r="R173" s="1684"/>
      <c r="S173" s="1684"/>
      <c r="T173" s="1684"/>
    </row>
    <row r="174" spans="1:20" ht="22.5" customHeight="1">
      <c r="A174" s="256"/>
      <c r="B174" s="2180" t="s">
        <v>729</v>
      </c>
      <c r="C174" s="2181"/>
      <c r="D174" s="2181"/>
      <c r="E174" s="2181"/>
      <c r="F174" s="1769"/>
      <c r="G174" s="851"/>
      <c r="H174" s="870"/>
      <c r="I174" s="831">
        <f>SUM(I175:I177)</f>
        <v>1000000</v>
      </c>
      <c r="J174" s="1679"/>
      <c r="K174" s="1679"/>
      <c r="L174" s="1684"/>
      <c r="M174" s="1684"/>
      <c r="N174" s="1684"/>
      <c r="O174" s="1684"/>
      <c r="P174" s="1684"/>
      <c r="Q174" s="1684"/>
      <c r="R174" s="1684"/>
      <c r="S174" s="1684"/>
      <c r="T174" s="1684"/>
    </row>
    <row r="175" spans="1:20" ht="22.5" customHeight="1">
      <c r="A175" s="256"/>
      <c r="B175" s="1728"/>
      <c r="C175" s="2178" t="s">
        <v>730</v>
      </c>
      <c r="D175" s="2178"/>
      <c r="E175" s="2179"/>
      <c r="F175" s="1465">
        <v>1</v>
      </c>
      <c r="G175" s="851" t="s">
        <v>155</v>
      </c>
      <c r="H175" s="1765">
        <v>200000</v>
      </c>
      <c r="I175" s="769">
        <f t="shared" si="1"/>
        <v>200000</v>
      </c>
      <c r="J175" s="1679"/>
      <c r="K175" s="1679"/>
      <c r="L175" s="1684"/>
      <c r="M175" s="1684"/>
      <c r="N175" s="1684"/>
      <c r="O175" s="1684"/>
      <c r="P175" s="1684"/>
      <c r="Q175" s="1684"/>
      <c r="R175" s="1684"/>
      <c r="S175" s="1684"/>
      <c r="T175" s="1684"/>
    </row>
    <row r="176" spans="1:20" ht="22.5" customHeight="1">
      <c r="A176" s="256"/>
      <c r="B176" s="1728"/>
      <c r="C176" s="2182" t="s">
        <v>660</v>
      </c>
      <c r="D176" s="2182"/>
      <c r="E176" s="2183"/>
      <c r="F176" s="1465">
        <v>1</v>
      </c>
      <c r="G176" s="851" t="s">
        <v>155</v>
      </c>
      <c r="H176" s="1766">
        <v>500000</v>
      </c>
      <c r="I176" s="769">
        <f t="shared" si="1"/>
        <v>500000</v>
      </c>
      <c r="J176" s="1679"/>
      <c r="K176" s="1679"/>
      <c r="L176" s="1684"/>
      <c r="M176" s="1684"/>
      <c r="N176" s="1684"/>
      <c r="O176" s="1684"/>
      <c r="P176" s="1684"/>
      <c r="Q176" s="1684"/>
      <c r="R176" s="1684"/>
      <c r="S176" s="1684"/>
      <c r="T176" s="1684"/>
    </row>
    <row r="177" spans="1:20" ht="22.5" customHeight="1">
      <c r="A177" s="256"/>
      <c r="B177" s="1728"/>
      <c r="C177" s="2182" t="s">
        <v>94</v>
      </c>
      <c r="D177" s="2178"/>
      <c r="E177" s="2179"/>
      <c r="F177" s="1465">
        <v>6</v>
      </c>
      <c r="G177" s="851" t="s">
        <v>453</v>
      </c>
      <c r="H177" s="1766">
        <v>50000</v>
      </c>
      <c r="I177" s="769">
        <f t="shared" si="1"/>
        <v>300000</v>
      </c>
      <c r="J177" s="1679"/>
      <c r="K177" s="1679"/>
      <c r="L177" s="1684"/>
      <c r="M177" s="1684"/>
      <c r="N177" s="1684"/>
      <c r="O177" s="1684"/>
      <c r="P177" s="1684"/>
      <c r="Q177" s="1684"/>
      <c r="R177" s="1684"/>
      <c r="S177" s="1684"/>
      <c r="T177" s="1684"/>
    </row>
    <row r="178" spans="1:20" ht="30" customHeight="1">
      <c r="A178" s="256">
        <v>5</v>
      </c>
      <c r="B178" s="2446" t="s">
        <v>717</v>
      </c>
      <c r="C178" s="2447"/>
      <c r="D178" s="2447"/>
      <c r="E178" s="2448"/>
      <c r="F178" s="1465"/>
      <c r="G178" s="851"/>
      <c r="H178" s="870"/>
      <c r="I178" s="831">
        <f>SUM(I179:I180)</f>
        <v>4000000</v>
      </c>
      <c r="J178" s="1663"/>
      <c r="K178" s="1663"/>
      <c r="L178" s="1684"/>
      <c r="M178" s="1684"/>
      <c r="N178" s="1684"/>
      <c r="O178" s="1684"/>
      <c r="P178" s="1684"/>
      <c r="Q178" s="1684"/>
      <c r="R178" s="1684"/>
      <c r="S178" s="1684"/>
      <c r="T178" s="1684"/>
    </row>
    <row r="179" spans="1:20" ht="22.5" customHeight="1">
      <c r="A179" s="256"/>
      <c r="B179" s="1728"/>
      <c r="C179" s="2176" t="s">
        <v>737</v>
      </c>
      <c r="D179" s="2176"/>
      <c r="E179" s="2177"/>
      <c r="F179" s="1465">
        <v>12</v>
      </c>
      <c r="G179" s="851" t="s">
        <v>573</v>
      </c>
      <c r="H179" s="870">
        <v>325000</v>
      </c>
      <c r="I179" s="769">
        <f t="shared" si="1"/>
        <v>3900000</v>
      </c>
      <c r="J179" s="1663"/>
      <c r="K179" s="1663"/>
      <c r="L179" s="1684"/>
      <c r="M179" s="1684"/>
      <c r="N179" s="1684"/>
      <c r="O179" s="1684"/>
      <c r="P179" s="1684"/>
      <c r="Q179" s="1684"/>
      <c r="R179" s="1684"/>
      <c r="S179" s="1684"/>
      <c r="T179" s="1684"/>
    </row>
    <row r="180" spans="1:20" ht="22.5" customHeight="1">
      <c r="A180" s="256"/>
      <c r="B180" s="1728"/>
      <c r="C180" s="860" t="s">
        <v>94</v>
      </c>
      <c r="D180" s="860"/>
      <c r="E180" s="1712"/>
      <c r="F180" s="1465">
        <v>2</v>
      </c>
      <c r="G180" s="851" t="s">
        <v>95</v>
      </c>
      <c r="H180" s="870">
        <v>50000</v>
      </c>
      <c r="I180" s="769">
        <f t="shared" si="1"/>
        <v>100000</v>
      </c>
      <c r="J180" s="1663"/>
      <c r="K180" s="1663"/>
      <c r="L180" s="1684"/>
      <c r="M180" s="1684"/>
      <c r="N180" s="1684"/>
      <c r="O180" s="1684"/>
      <c r="P180" s="1684"/>
      <c r="Q180" s="1684"/>
      <c r="R180" s="1684"/>
      <c r="S180" s="1684"/>
      <c r="T180" s="1684"/>
    </row>
    <row r="181" spans="1:20" ht="19.5" customHeight="1">
      <c r="A181" s="275"/>
      <c r="B181" s="2444" t="s">
        <v>729</v>
      </c>
      <c r="C181" s="2445"/>
      <c r="D181" s="2445"/>
      <c r="E181" s="2445"/>
      <c r="F181" s="1769"/>
      <c r="G181" s="880"/>
      <c r="H181" s="870"/>
      <c r="I181" s="831">
        <f>SUM(I182:I184)</f>
        <v>1000000</v>
      </c>
      <c r="K181" s="11"/>
      <c r="L181" s="1730"/>
      <c r="M181" s="1731"/>
      <c r="N181" s="1731"/>
      <c r="O181" s="1731"/>
      <c r="P181" s="1731"/>
      <c r="Q181" s="1731"/>
      <c r="R181" s="1731"/>
      <c r="S181" s="1731"/>
      <c r="T181" s="1732"/>
    </row>
    <row r="182" spans="1:20" ht="19.5" customHeight="1">
      <c r="A182" s="275"/>
      <c r="B182" s="1772"/>
      <c r="C182" s="1767" t="s">
        <v>730</v>
      </c>
      <c r="D182" s="1767"/>
      <c r="E182" s="1775"/>
      <c r="F182" s="880">
        <v>1</v>
      </c>
      <c r="G182" s="851" t="s">
        <v>155</v>
      </c>
      <c r="H182" s="1773">
        <v>200000</v>
      </c>
      <c r="I182" s="1776">
        <f>H182*F182</f>
        <v>200000</v>
      </c>
      <c r="K182" s="11"/>
      <c r="L182" s="1730"/>
      <c r="M182" s="1731"/>
      <c r="N182" s="1731"/>
      <c r="O182" s="1731"/>
      <c r="P182" s="1731"/>
      <c r="Q182" s="1731"/>
      <c r="R182" s="1731"/>
      <c r="S182" s="1731"/>
      <c r="T182" s="1732"/>
    </row>
    <row r="183" spans="1:20" ht="19.5" customHeight="1">
      <c r="A183" s="275"/>
      <c r="B183" s="1772"/>
      <c r="C183" s="1767" t="s">
        <v>660</v>
      </c>
      <c r="D183" s="1767"/>
      <c r="E183" s="1775"/>
      <c r="F183" s="880">
        <v>1</v>
      </c>
      <c r="G183" s="851" t="s">
        <v>155</v>
      </c>
      <c r="H183" s="1774">
        <v>500000</v>
      </c>
      <c r="I183" s="1776">
        <f>H183*F183</f>
        <v>500000</v>
      </c>
      <c r="K183" s="11"/>
      <c r="L183" s="1733"/>
      <c r="M183" s="1734"/>
      <c r="N183" s="1734"/>
      <c r="O183" s="1733"/>
      <c r="P183" s="1735"/>
      <c r="Q183" s="1735"/>
      <c r="R183" s="1735"/>
      <c r="S183" s="1736"/>
      <c r="T183" s="1737"/>
    </row>
    <row r="184" spans="1:20" ht="19.5" customHeight="1">
      <c r="A184" s="219"/>
      <c r="B184" s="1768"/>
      <c r="C184" s="1767" t="s">
        <v>94</v>
      </c>
      <c r="D184" s="1767"/>
      <c r="E184" s="1775"/>
      <c r="F184" s="880">
        <v>6</v>
      </c>
      <c r="G184" s="851" t="s">
        <v>453</v>
      </c>
      <c r="H184" s="1774">
        <v>50000</v>
      </c>
      <c r="I184" s="1776">
        <f>H184*F184</f>
        <v>300000</v>
      </c>
      <c r="K184" s="1739"/>
      <c r="L184" s="1740"/>
      <c r="M184" s="1744"/>
      <c r="N184" s="2219"/>
      <c r="O184" s="2220"/>
      <c r="P184" s="2220"/>
      <c r="Q184" s="1741"/>
      <c r="R184" s="1741"/>
      <c r="S184" s="1742"/>
      <c r="T184" s="1746"/>
    </row>
    <row r="185" spans="1:20" ht="27.75" customHeight="1">
      <c r="A185" s="75"/>
      <c r="B185" s="75"/>
      <c r="C185" s="75"/>
      <c r="D185" s="75"/>
      <c r="E185" s="75"/>
      <c r="F185" s="75"/>
      <c r="G185" s="725"/>
      <c r="H185" s="75"/>
      <c r="I185" s="75"/>
      <c r="K185" s="1739"/>
      <c r="L185" s="1740"/>
      <c r="M185" s="1744"/>
      <c r="N185" s="2219"/>
      <c r="O185" s="2220"/>
      <c r="P185" s="2220"/>
      <c r="Q185" s="1741"/>
      <c r="R185" s="1741"/>
      <c r="S185" s="1742"/>
      <c r="T185" s="1746"/>
    </row>
    <row r="186" spans="1:20" ht="19.5" customHeight="1">
      <c r="A186" s="678"/>
      <c r="B186" s="678"/>
      <c r="C186" s="678"/>
      <c r="D186" s="678"/>
      <c r="E186" s="678"/>
      <c r="F186" s="678"/>
      <c r="G186" s="2303" t="s">
        <v>378</v>
      </c>
      <c r="H186" s="2303"/>
      <c r="I186" s="2303"/>
      <c r="K186" s="1739"/>
      <c r="L186" s="1740"/>
      <c r="M186" s="1744"/>
      <c r="N186" s="2217"/>
      <c r="O186" s="2218"/>
      <c r="P186" s="2218"/>
      <c r="Q186" s="1741"/>
      <c r="R186" s="1741"/>
      <c r="S186" s="1742"/>
      <c r="T186" s="1743"/>
    </row>
    <row r="187" spans="1:20" ht="19.5" customHeight="1">
      <c r="A187" s="2253" t="s">
        <v>163</v>
      </c>
      <c r="B187" s="2253"/>
      <c r="C187" s="2253"/>
      <c r="D187" s="2253"/>
      <c r="E187" s="678"/>
      <c r="F187" s="678"/>
      <c r="G187" s="2253" t="s">
        <v>182</v>
      </c>
      <c r="H187" s="2253"/>
      <c r="I187" s="2253"/>
      <c r="K187" s="1739"/>
      <c r="L187" s="1740"/>
      <c r="M187" s="1744"/>
      <c r="N187" s="2219"/>
      <c r="O187" s="2219"/>
      <c r="P187" s="2219"/>
      <c r="Q187" s="1741"/>
      <c r="R187" s="1741"/>
      <c r="S187" s="1742"/>
      <c r="T187" s="1746"/>
    </row>
    <row r="188" spans="1:20" ht="33" customHeight="1">
      <c r="A188" s="2253" t="s">
        <v>377</v>
      </c>
      <c r="B188" s="2253"/>
      <c r="C188" s="2253"/>
      <c r="D188" s="2253"/>
      <c r="E188" s="680"/>
      <c r="F188" s="678"/>
      <c r="G188" s="2252" t="str">
        <f>E141</f>
        <v>Kegiatan Operasional Kelembagaan Adat </v>
      </c>
      <c r="H188" s="2252"/>
      <c r="I188" s="2252"/>
      <c r="K188" s="1739"/>
      <c r="L188" s="1740"/>
      <c r="M188" s="1744"/>
      <c r="N188" s="1745"/>
      <c r="O188" s="1747"/>
      <c r="P188" s="1747"/>
      <c r="Q188" s="1741"/>
      <c r="R188" s="1741"/>
      <c r="S188" s="1742"/>
      <c r="T188" s="1746"/>
    </row>
    <row r="189" spans="1:20" ht="19.5" customHeight="1">
      <c r="A189" s="2253"/>
      <c r="B189" s="2253"/>
      <c r="C189" s="680"/>
      <c r="D189" s="680"/>
      <c r="E189" s="680"/>
      <c r="F189" s="678"/>
      <c r="G189" s="722"/>
      <c r="H189" s="2253"/>
      <c r="I189" s="2253"/>
      <c r="K189" s="1739"/>
      <c r="L189" s="1740"/>
      <c r="M189" s="1744"/>
      <c r="N189" s="2219"/>
      <c r="O189" s="2220"/>
      <c r="P189" s="2220"/>
      <c r="Q189" s="1741"/>
      <c r="R189" s="1741"/>
      <c r="S189" s="1742"/>
      <c r="T189" s="1746"/>
    </row>
    <row r="190" spans="1:20" ht="19.5" customHeight="1">
      <c r="A190" s="2253"/>
      <c r="B190" s="2253"/>
      <c r="C190" s="2253"/>
      <c r="D190" s="2253"/>
      <c r="E190" s="680"/>
      <c r="F190" s="678"/>
      <c r="G190" s="722"/>
      <c r="H190" s="2253"/>
      <c r="I190" s="2253"/>
      <c r="K190" s="1739"/>
      <c r="L190" s="1740"/>
      <c r="M190" s="1744"/>
      <c r="N190" s="2217"/>
      <c r="O190" s="2218"/>
      <c r="P190" s="2218"/>
      <c r="Q190" s="1741"/>
      <c r="R190" s="1741"/>
      <c r="S190" s="1742"/>
      <c r="T190" s="1743"/>
    </row>
    <row r="191" spans="1:20" ht="19.5" customHeight="1">
      <c r="A191" s="2300" t="s">
        <v>374</v>
      </c>
      <c r="B191" s="2300"/>
      <c r="C191" s="2300"/>
      <c r="D191" s="2300"/>
      <c r="E191" s="680"/>
      <c r="F191" s="678"/>
      <c r="G191" s="2253" t="s">
        <v>379</v>
      </c>
      <c r="H191" s="2253"/>
      <c r="I191" s="2253"/>
      <c r="K191" s="1739"/>
      <c r="L191" s="1740"/>
      <c r="M191" s="1744"/>
      <c r="N191" s="2216"/>
      <c r="O191" s="2216"/>
      <c r="P191" s="2216"/>
      <c r="Q191" s="1741"/>
      <c r="R191" s="1741"/>
      <c r="S191" s="1742"/>
      <c r="T191" s="1746"/>
    </row>
    <row r="192" spans="1:20" ht="19.5" customHeight="1">
      <c r="A192" s="2290"/>
      <c r="B192" s="2290"/>
      <c r="C192" s="115"/>
      <c r="D192" s="115"/>
      <c r="E192" s="115"/>
      <c r="F192" s="114"/>
      <c r="G192" s="723"/>
      <c r="H192" s="2290"/>
      <c r="I192" s="2290"/>
      <c r="K192" s="1739"/>
      <c r="L192" s="1740"/>
      <c r="M192" s="1744"/>
      <c r="N192" s="876"/>
      <c r="O192" s="876"/>
      <c r="P192" s="876"/>
      <c r="Q192" s="1741"/>
      <c r="R192" s="1741"/>
      <c r="S192" s="1742"/>
      <c r="T192" s="1746"/>
    </row>
    <row r="193" spans="1:20" ht="19.5" customHeight="1">
      <c r="A193" s="2312"/>
      <c r="B193" s="2312"/>
      <c r="C193" s="2312"/>
      <c r="D193" s="2312"/>
      <c r="E193" s="116"/>
      <c r="F193" s="117"/>
      <c r="G193" s="723"/>
      <c r="H193" s="2291"/>
      <c r="I193" s="2291"/>
      <c r="K193" s="1739"/>
      <c r="L193" s="1740"/>
      <c r="M193" s="1744"/>
      <c r="N193" s="2216"/>
      <c r="O193" s="2216"/>
      <c r="P193" s="2216"/>
      <c r="Q193" s="1741"/>
      <c r="R193" s="1741"/>
      <c r="S193" s="1742"/>
      <c r="T193" s="1746"/>
    </row>
    <row r="194" spans="11:20" ht="19.5" customHeight="1">
      <c r="K194" s="1739"/>
      <c r="L194" s="1740"/>
      <c r="M194" s="1744"/>
      <c r="N194" s="2217"/>
      <c r="O194" s="2218"/>
      <c r="P194" s="2218"/>
      <c r="Q194" s="1741"/>
      <c r="R194" s="1741"/>
      <c r="S194" s="1742"/>
      <c r="T194" s="1743"/>
    </row>
    <row r="195" spans="11:20" ht="19.5" customHeight="1">
      <c r="K195" s="1739"/>
      <c r="L195" s="1740"/>
      <c r="M195" s="1744"/>
      <c r="N195" s="2216"/>
      <c r="O195" s="2216"/>
      <c r="P195" s="2216"/>
      <c r="Q195" s="1741"/>
      <c r="R195" s="1741"/>
      <c r="S195" s="1742"/>
      <c r="T195" s="1746"/>
    </row>
    <row r="196" spans="11:20" ht="19.5" customHeight="1">
      <c r="K196" s="1739"/>
      <c r="L196" s="1740"/>
      <c r="M196" s="1744"/>
      <c r="N196" s="876"/>
      <c r="O196" s="876"/>
      <c r="P196" s="876"/>
      <c r="Q196" s="1741"/>
      <c r="R196" s="1741"/>
      <c r="S196" s="1742"/>
      <c r="T196" s="1746"/>
    </row>
    <row r="197" spans="11:20" ht="19.5" customHeight="1">
      <c r="K197" s="1739"/>
      <c r="L197" s="1740"/>
      <c r="M197" s="1744"/>
      <c r="N197" s="2216"/>
      <c r="O197" s="2216"/>
      <c r="P197" s="2216"/>
      <c r="Q197" s="1741"/>
      <c r="R197" s="1741"/>
      <c r="S197" s="1742"/>
      <c r="T197" s="1746"/>
    </row>
    <row r="198" spans="11:20" ht="19.5" customHeight="1">
      <c r="K198" s="11"/>
      <c r="L198" s="1740"/>
      <c r="M198" s="1744"/>
      <c r="N198" s="2217"/>
      <c r="O198" s="2218"/>
      <c r="P198" s="2218"/>
      <c r="Q198" s="1741"/>
      <c r="R198" s="1741"/>
      <c r="S198" s="1742"/>
      <c r="T198" s="1743"/>
    </row>
    <row r="199" spans="11:20" ht="19.5" customHeight="1">
      <c r="K199" s="11"/>
      <c r="L199" s="1740"/>
      <c r="M199" s="1744"/>
      <c r="N199" s="2216"/>
      <c r="O199" s="2216"/>
      <c r="P199" s="2216"/>
      <c r="Q199" s="1741"/>
      <c r="R199" s="1741"/>
      <c r="S199" s="1742"/>
      <c r="T199" s="1746"/>
    </row>
    <row r="200" spans="11:20" ht="19.5" customHeight="1">
      <c r="K200" s="11"/>
      <c r="L200" s="1740"/>
      <c r="M200" s="1741"/>
      <c r="N200" s="876"/>
      <c r="O200" s="876"/>
      <c r="P200" s="876"/>
      <c r="Q200" s="1741"/>
      <c r="R200" s="1741"/>
      <c r="S200" s="1742"/>
      <c r="T200" s="1746"/>
    </row>
    <row r="201" spans="11:20" ht="19.5" customHeight="1">
      <c r="K201" s="11"/>
      <c r="L201" s="1740"/>
      <c r="M201" s="1741"/>
      <c r="N201" s="2216"/>
      <c r="O201" s="2216"/>
      <c r="P201" s="2216"/>
      <c r="Q201" s="1741"/>
      <c r="R201" s="1741"/>
      <c r="S201" s="1742"/>
      <c r="T201" s="1746"/>
    </row>
    <row r="202" spans="11:20" ht="30" customHeight="1">
      <c r="K202" s="11"/>
      <c r="L202" s="1740"/>
      <c r="M202" s="1741"/>
      <c r="N202" s="1747"/>
      <c r="O202" s="1748"/>
      <c r="P202" s="1747"/>
      <c r="Q202" s="1741"/>
      <c r="R202" s="1741"/>
      <c r="S202" s="1742"/>
      <c r="T202" s="1749"/>
    </row>
    <row r="203" spans="11:20" ht="48.75" customHeight="1">
      <c r="K203" s="11"/>
      <c r="L203" s="1740"/>
      <c r="M203" s="1741"/>
      <c r="N203" s="1747"/>
      <c r="O203" s="1748"/>
      <c r="P203" s="1747"/>
      <c r="Q203" s="1741"/>
      <c r="R203" s="1741"/>
      <c r="S203" s="1742"/>
      <c r="T203" s="1749"/>
    </row>
    <row r="204" spans="11:20" ht="30" customHeight="1">
      <c r="K204" s="11"/>
      <c r="L204" s="1740"/>
      <c r="M204" s="1741"/>
      <c r="N204" s="1747"/>
      <c r="O204" s="1748"/>
      <c r="P204" s="1747"/>
      <c r="Q204" s="1741"/>
      <c r="R204" s="1741"/>
      <c r="S204" s="1742"/>
      <c r="T204" s="1749"/>
    </row>
    <row r="205" spans="11:20" ht="30" customHeight="1">
      <c r="K205" s="11"/>
      <c r="L205" s="1740"/>
      <c r="M205" s="1741"/>
      <c r="N205" s="1747"/>
      <c r="O205" s="1748"/>
      <c r="P205" s="1747"/>
      <c r="Q205" s="1741"/>
      <c r="R205" s="1741"/>
      <c r="S205" s="1742"/>
      <c r="T205" s="1749"/>
    </row>
    <row r="206" spans="11:20" ht="30" customHeight="1">
      <c r="K206" s="11"/>
      <c r="L206" s="1740"/>
      <c r="M206" s="1741"/>
      <c r="N206" s="1747"/>
      <c r="O206" s="1748"/>
      <c r="P206" s="1747"/>
      <c r="Q206" s="1741"/>
      <c r="R206" s="1741"/>
      <c r="S206" s="1742"/>
      <c r="T206" s="1749"/>
    </row>
    <row r="207" spans="11:20" ht="30" customHeight="1">
      <c r="K207" s="11"/>
      <c r="L207" s="1740"/>
      <c r="M207" s="1741"/>
      <c r="N207" s="1747"/>
      <c r="O207" s="1748"/>
      <c r="P207" s="1747"/>
      <c r="Q207" s="1741"/>
      <c r="R207" s="1741"/>
      <c r="S207" s="1742"/>
      <c r="T207" s="1749"/>
    </row>
    <row r="208" spans="11:20" ht="30" customHeight="1">
      <c r="K208" s="11"/>
      <c r="L208" s="1740"/>
      <c r="M208" s="1741"/>
      <c r="N208" s="1747"/>
      <c r="O208" s="1748"/>
      <c r="P208" s="1747"/>
      <c r="Q208" s="1741"/>
      <c r="R208" s="1741"/>
      <c r="S208" s="1742"/>
      <c r="T208" s="1749"/>
    </row>
    <row r="209" spans="11:20" ht="30" customHeight="1">
      <c r="K209" s="11"/>
      <c r="L209" s="1740"/>
      <c r="M209" s="1741"/>
      <c r="N209" s="1747"/>
      <c r="O209" s="1748"/>
      <c r="P209" s="1747"/>
      <c r="Q209" s="1741"/>
      <c r="R209" s="1741"/>
      <c r="S209" s="1742"/>
      <c r="T209" s="1749"/>
    </row>
    <row r="210" spans="11:20" ht="30" customHeight="1">
      <c r="K210" s="11"/>
      <c r="L210" s="1740"/>
      <c r="M210" s="1741"/>
      <c r="N210" s="1747"/>
      <c r="O210" s="1748"/>
      <c r="P210" s="1747"/>
      <c r="Q210" s="1741"/>
      <c r="R210" s="1741"/>
      <c r="S210" s="1742"/>
      <c r="T210" s="1749"/>
    </row>
    <row r="211" spans="11:20" ht="30" customHeight="1">
      <c r="K211" s="11"/>
      <c r="L211" s="1740"/>
      <c r="M211" s="1741"/>
      <c r="N211" s="1747"/>
      <c r="O211" s="1748"/>
      <c r="P211" s="1747"/>
      <c r="Q211" s="1741"/>
      <c r="R211" s="1741"/>
      <c r="S211" s="1742"/>
      <c r="T211" s="1749"/>
    </row>
    <row r="212" spans="11:20" ht="30" customHeight="1">
      <c r="K212" s="11"/>
      <c r="L212" s="1740"/>
      <c r="M212" s="1741"/>
      <c r="N212" s="1747"/>
      <c r="O212" s="1748"/>
      <c r="P212" s="1747"/>
      <c r="Q212" s="1741"/>
      <c r="R212" s="1741"/>
      <c r="S212" s="1742"/>
      <c r="T212" s="1749"/>
    </row>
    <row r="213" spans="1:20" s="75" customFormat="1" ht="19.5" customHeight="1">
      <c r="A213" s="703" t="s">
        <v>8</v>
      </c>
      <c r="B213" s="673" t="s">
        <v>83</v>
      </c>
      <c r="C213" s="673"/>
      <c r="D213" s="796" t="s">
        <v>38</v>
      </c>
      <c r="E213" s="2313" t="s">
        <v>19</v>
      </c>
      <c r="F213" s="2313"/>
      <c r="G213" s="2313"/>
      <c r="H213" s="2313"/>
      <c r="I213" s="2313"/>
      <c r="K213" s="244"/>
      <c r="L213" s="1740"/>
      <c r="M213" s="1741"/>
      <c r="N213" s="1747"/>
      <c r="O213" s="1748"/>
      <c r="P213" s="1747"/>
      <c r="Q213" s="1741"/>
      <c r="R213" s="1741"/>
      <c r="S213" s="1742"/>
      <c r="T213" s="1749"/>
    </row>
    <row r="214" spans="1:20" s="75" customFormat="1" ht="37.5" customHeight="1">
      <c r="A214" s="703" t="s">
        <v>9</v>
      </c>
      <c r="B214" s="673" t="s">
        <v>84</v>
      </c>
      <c r="C214" s="673"/>
      <c r="D214" s="796" t="s">
        <v>38</v>
      </c>
      <c r="E214" s="2311" t="str">
        <f>'RINGKASAN APB DES'!F85</f>
        <v>Kegiatan Pengadaan Pakaian Dinas Beserta Perlengkapannya</v>
      </c>
      <c r="F214" s="2311"/>
      <c r="G214" s="2311"/>
      <c r="H214" s="2311"/>
      <c r="I214" s="2311"/>
      <c r="K214" s="244"/>
      <c r="L214" s="1740"/>
      <c r="M214" s="1741"/>
      <c r="N214" s="2217"/>
      <c r="O214" s="2217"/>
      <c r="P214" s="2217"/>
      <c r="Q214" s="1741"/>
      <c r="R214" s="1741"/>
      <c r="S214" s="1742"/>
      <c r="T214" s="1743"/>
    </row>
    <row r="215" spans="1:20" s="75" customFormat="1" ht="19.5" customHeight="1">
      <c r="A215" s="703" t="s">
        <v>10</v>
      </c>
      <c r="B215" s="673" t="s">
        <v>85</v>
      </c>
      <c r="C215" s="673"/>
      <c r="D215" s="796" t="s">
        <v>38</v>
      </c>
      <c r="E215" s="796" t="s">
        <v>86</v>
      </c>
      <c r="F215" s="796"/>
      <c r="G215" s="798"/>
      <c r="H215" s="796"/>
      <c r="I215" s="797"/>
      <c r="K215" s="244"/>
      <c r="L215" s="1730"/>
      <c r="M215" s="1731"/>
      <c r="N215" s="1731"/>
      <c r="O215" s="1731"/>
      <c r="P215" s="1731"/>
      <c r="Q215" s="1731"/>
      <c r="R215" s="1731"/>
      <c r="S215" s="1731"/>
      <c r="T215" s="1732"/>
    </row>
    <row r="216" spans="1:20" s="75" customFormat="1" ht="12" customHeight="1">
      <c r="A216" s="811" t="s">
        <v>434</v>
      </c>
      <c r="B216" s="811"/>
      <c r="C216" s="811"/>
      <c r="D216" s="811" t="s">
        <v>38</v>
      </c>
      <c r="E216" s="812" t="s">
        <v>435</v>
      </c>
      <c r="G216" s="725"/>
      <c r="K216" s="244"/>
      <c r="L216" s="1730"/>
      <c r="M216" s="1731"/>
      <c r="N216" s="1731"/>
      <c r="O216" s="1731"/>
      <c r="P216" s="1731"/>
      <c r="Q216" s="1731"/>
      <c r="R216" s="1731"/>
      <c r="S216" s="1731"/>
      <c r="T216" s="1732"/>
    </row>
    <row r="217" spans="1:20" s="75" customFormat="1" ht="30.75" customHeight="1">
      <c r="A217" s="2301" t="s">
        <v>87</v>
      </c>
      <c r="B217" s="2284" t="s">
        <v>88</v>
      </c>
      <c r="C217" s="2284"/>
      <c r="D217" s="2284"/>
      <c r="E217" s="2284"/>
      <c r="F217" s="2271" t="s">
        <v>164</v>
      </c>
      <c r="G217" s="2309" t="s">
        <v>262</v>
      </c>
      <c r="H217" s="662" t="s">
        <v>90</v>
      </c>
      <c r="I217" s="786" t="s">
        <v>91</v>
      </c>
      <c r="J217" s="661"/>
      <c r="K217" s="1663"/>
      <c r="L217" s="1750"/>
      <c r="M217" s="1751"/>
      <c r="N217" s="1752"/>
      <c r="O217" s="1753"/>
      <c r="P217" s="1754"/>
      <c r="Q217" s="1753"/>
      <c r="R217" s="1755"/>
      <c r="S217" s="1755"/>
      <c r="T217" s="1756"/>
    </row>
    <row r="218" spans="1:20" s="75" customFormat="1" ht="19.5" customHeight="1">
      <c r="A218" s="2302"/>
      <c r="B218" s="2284"/>
      <c r="C218" s="2284"/>
      <c r="D218" s="2284"/>
      <c r="E218" s="2284"/>
      <c r="F218" s="2271"/>
      <c r="G218" s="2310"/>
      <c r="H218" s="247" t="s">
        <v>42</v>
      </c>
      <c r="I218" s="787" t="s">
        <v>42</v>
      </c>
      <c r="K218" s="244"/>
      <c r="L218" s="1738"/>
      <c r="M218" s="1755"/>
      <c r="N218" s="1753"/>
      <c r="O218" s="1753"/>
      <c r="P218" s="1754"/>
      <c r="Q218" s="1753"/>
      <c r="R218" s="2214"/>
      <c r="S218" s="2214"/>
      <c r="T218" s="1757"/>
    </row>
    <row r="219" spans="1:20" s="75" customFormat="1" ht="13.5" customHeight="1">
      <c r="A219" s="822" t="s">
        <v>43</v>
      </c>
      <c r="B219" s="2428" t="s">
        <v>44</v>
      </c>
      <c r="C219" s="2428"/>
      <c r="D219" s="2428"/>
      <c r="E219" s="2428"/>
      <c r="F219" s="2428">
        <v>3</v>
      </c>
      <c r="G219" s="2428"/>
      <c r="H219" s="822">
        <v>4</v>
      </c>
      <c r="I219" s="822" t="s">
        <v>263</v>
      </c>
      <c r="K219" s="244"/>
      <c r="L219" s="1750"/>
      <c r="M219" s="1758"/>
      <c r="N219" s="1753"/>
      <c r="O219" s="1753"/>
      <c r="P219" s="1754"/>
      <c r="Q219" s="1753"/>
      <c r="R219" s="2213"/>
      <c r="S219" s="2213"/>
      <c r="T219" s="1759"/>
    </row>
    <row r="220" spans="1:20" s="75" customFormat="1" ht="22.5" customHeight="1">
      <c r="A220" s="709" t="s">
        <v>143</v>
      </c>
      <c r="B220" s="2238" t="str">
        <f>'RINGKASAN APB DES'!F86</f>
        <v>Belanja Barang dan Jasa</v>
      </c>
      <c r="C220" s="2239"/>
      <c r="D220" s="2239"/>
      <c r="E220" s="2240"/>
      <c r="F220" s="666"/>
      <c r="G220" s="741"/>
      <c r="H220" s="251"/>
      <c r="I220" s="823">
        <f>I221</f>
        <v>9650000</v>
      </c>
      <c r="K220" s="244"/>
      <c r="L220" s="1750"/>
      <c r="M220" s="1758"/>
      <c r="N220" s="1753"/>
      <c r="O220" s="1753"/>
      <c r="P220" s="1754"/>
      <c r="Q220" s="1753"/>
      <c r="R220" s="2213"/>
      <c r="S220" s="2213"/>
      <c r="T220" s="1759"/>
    </row>
    <row r="221" spans="1:20" s="75" customFormat="1" ht="19.5" customHeight="1">
      <c r="A221" s="275" t="s">
        <v>436</v>
      </c>
      <c r="B221" s="818" t="s">
        <v>428</v>
      </c>
      <c r="C221" s="821"/>
      <c r="D221" s="341"/>
      <c r="E221" s="804"/>
      <c r="F221" s="813"/>
      <c r="G221" s="814"/>
      <c r="H221" s="809"/>
      <c r="I221" s="277">
        <f>SUM(I222:I226)</f>
        <v>9650000</v>
      </c>
      <c r="K221" s="244"/>
      <c r="L221" s="1750"/>
      <c r="M221" s="1758"/>
      <c r="N221" s="1753"/>
      <c r="O221" s="1753"/>
      <c r="P221" s="1754"/>
      <c r="Q221" s="1753"/>
      <c r="R221" s="2213"/>
      <c r="S221" s="2213"/>
      <c r="T221" s="1759"/>
    </row>
    <row r="222" spans="1:20" s="75" customFormat="1" ht="19.5" customHeight="1">
      <c r="A222" s="275"/>
      <c r="B222" s="276"/>
      <c r="C222" s="819" t="s">
        <v>429</v>
      </c>
      <c r="D222" s="44"/>
      <c r="E222" s="46"/>
      <c r="F222" s="815">
        <v>1</v>
      </c>
      <c r="G222" s="816" t="s">
        <v>433</v>
      </c>
      <c r="H222" s="810">
        <v>1326111.02</v>
      </c>
      <c r="I222" s="221">
        <f>H222*F222</f>
        <v>1326111.02</v>
      </c>
      <c r="J222" s="75" t="s">
        <v>764</v>
      </c>
      <c r="K222" s="1953">
        <f>I222-1326111.02</f>
        <v>0</v>
      </c>
      <c r="L222" s="1750"/>
      <c r="M222" s="1758"/>
      <c r="N222" s="1753"/>
      <c r="O222" s="1753"/>
      <c r="P222" s="1754"/>
      <c r="Q222" s="1753"/>
      <c r="R222" s="2214"/>
      <c r="S222" s="2214"/>
      <c r="T222" s="1759"/>
    </row>
    <row r="223" spans="1:20" s="75" customFormat="1" ht="19.5" customHeight="1">
      <c r="A223" s="275"/>
      <c r="B223" s="276"/>
      <c r="C223" s="819" t="s">
        <v>777</v>
      </c>
      <c r="D223" s="44"/>
      <c r="E223" s="46"/>
      <c r="F223" s="815">
        <v>1</v>
      </c>
      <c r="G223" s="816" t="s">
        <v>97</v>
      </c>
      <c r="H223" s="810">
        <v>173888.98</v>
      </c>
      <c r="I223" s="221">
        <f>H223*F223</f>
        <v>173888.98</v>
      </c>
      <c r="J223" s="75" t="s">
        <v>764</v>
      </c>
      <c r="K223" s="244"/>
      <c r="L223" s="1928"/>
      <c r="M223" s="1758"/>
      <c r="N223" s="1753"/>
      <c r="O223" s="1753"/>
      <c r="P223" s="1754"/>
      <c r="Q223" s="1753"/>
      <c r="R223" s="1929"/>
      <c r="S223" s="1929"/>
      <c r="T223" s="1759"/>
    </row>
    <row r="224" spans="1:20" s="75" customFormat="1" ht="19.5" customHeight="1">
      <c r="A224" s="275"/>
      <c r="B224" s="276"/>
      <c r="C224" s="819" t="s">
        <v>430</v>
      </c>
      <c r="D224" s="44"/>
      <c r="E224" s="46"/>
      <c r="F224" s="815">
        <v>1</v>
      </c>
      <c r="G224" s="816" t="s">
        <v>433</v>
      </c>
      <c r="H224" s="810">
        <v>750000</v>
      </c>
      <c r="I224" s="221">
        <f>H224*F224</f>
        <v>750000</v>
      </c>
      <c r="J224" s="75" t="s">
        <v>687</v>
      </c>
      <c r="L224" s="1725"/>
      <c r="M224" s="1726"/>
      <c r="N224" s="1726"/>
      <c r="O224" s="1726"/>
      <c r="P224" s="1726"/>
      <c r="Q224" s="1726"/>
      <c r="R224" s="1726"/>
      <c r="S224" s="1726"/>
      <c r="T224" s="1727"/>
    </row>
    <row r="225" spans="1:20" s="75" customFormat="1" ht="19.5" customHeight="1">
      <c r="A225" s="275"/>
      <c r="B225" s="276"/>
      <c r="C225" s="820" t="s">
        <v>431</v>
      </c>
      <c r="D225" s="44"/>
      <c r="E225" s="46"/>
      <c r="F225" s="815">
        <v>11</v>
      </c>
      <c r="G225" s="816" t="s">
        <v>433</v>
      </c>
      <c r="H225" s="810">
        <v>450000</v>
      </c>
      <c r="I225" s="221">
        <f>H225*F225</f>
        <v>4950000</v>
      </c>
      <c r="J225" s="75" t="s">
        <v>687</v>
      </c>
      <c r="L225" s="1725"/>
      <c r="M225" s="1726"/>
      <c r="N225" s="1726"/>
      <c r="O225" s="1726"/>
      <c r="P225" s="1726"/>
      <c r="Q225" s="1726"/>
      <c r="R225" s="1726"/>
      <c r="S225" s="1726"/>
      <c r="T225" s="1727"/>
    </row>
    <row r="226" spans="1:20" s="75" customFormat="1" ht="19.5" customHeight="1">
      <c r="A226" s="275"/>
      <c r="B226" s="276"/>
      <c r="C226" s="819" t="s">
        <v>432</v>
      </c>
      <c r="D226" s="44"/>
      <c r="E226" s="46"/>
      <c r="F226" s="815">
        <v>7</v>
      </c>
      <c r="G226" s="816" t="s">
        <v>433</v>
      </c>
      <c r="H226" s="810">
        <v>350000</v>
      </c>
      <c r="I226" s="221">
        <f>H226*F226</f>
        <v>2450000</v>
      </c>
      <c r="J226" s="75" t="s">
        <v>687</v>
      </c>
      <c r="L226" s="1725"/>
      <c r="M226" s="1726"/>
      <c r="N226" s="1726"/>
      <c r="O226" s="1726"/>
      <c r="P226" s="1726"/>
      <c r="Q226" s="1726"/>
      <c r="R226" s="1726"/>
      <c r="S226" s="1726"/>
      <c r="T226" s="1727"/>
    </row>
    <row r="227" spans="1:20" s="75" customFormat="1" ht="19.5" customHeight="1">
      <c r="A227" s="275"/>
      <c r="B227" s="44"/>
      <c r="C227" s="45"/>
      <c r="D227" s="44"/>
      <c r="E227" s="46"/>
      <c r="F227" s="233"/>
      <c r="G227" s="728"/>
      <c r="H227" s="47"/>
      <c r="I227" s="221"/>
      <c r="L227" s="1725"/>
      <c r="M227" s="1726"/>
      <c r="N227" s="1726"/>
      <c r="O227" s="1726"/>
      <c r="P227" s="1726"/>
      <c r="Q227" s="1726"/>
      <c r="R227" s="1726"/>
      <c r="S227" s="1726"/>
      <c r="T227" s="1727"/>
    </row>
    <row r="228" spans="1:20" s="75" customFormat="1" ht="19.5" customHeight="1">
      <c r="A228" s="219"/>
      <c r="B228" s="276"/>
      <c r="C228" s="44"/>
      <c r="D228" s="44"/>
      <c r="E228" s="46"/>
      <c r="F228" s="799"/>
      <c r="G228" s="727"/>
      <c r="H228" s="277"/>
      <c r="I228" s="221"/>
      <c r="L228" s="1725"/>
      <c r="M228" s="1726"/>
      <c r="N228" s="1726"/>
      <c r="O228" s="1726"/>
      <c r="P228" s="1726"/>
      <c r="Q228" s="1726"/>
      <c r="R228" s="1726"/>
      <c r="S228" s="1726"/>
      <c r="T228" s="1727"/>
    </row>
    <row r="229" spans="1:20" s="75" customFormat="1" ht="19.5" customHeight="1">
      <c r="A229" s="278" t="s">
        <v>145</v>
      </c>
      <c r="B229" s="805" t="str">
        <f>'RINGKASAN APB DES'!F89</f>
        <v>Belanja Modal</v>
      </c>
      <c r="C229" s="806"/>
      <c r="D229" s="806"/>
      <c r="E229" s="807"/>
      <c r="F229" s="233"/>
      <c r="G229" s="728"/>
      <c r="H229" s="47"/>
      <c r="I229" s="47">
        <v>0</v>
      </c>
      <c r="L229" s="1725"/>
      <c r="M229" s="1726"/>
      <c r="N229" s="1726"/>
      <c r="O229" s="1726"/>
      <c r="P229" s="1726"/>
      <c r="Q229" s="1726"/>
      <c r="R229" s="1726"/>
      <c r="S229" s="1726"/>
      <c r="T229" s="1727"/>
    </row>
    <row r="230" spans="1:20" s="75" customFormat="1" ht="19.5" customHeight="1">
      <c r="A230" s="219"/>
      <c r="B230" s="276"/>
      <c r="C230" s="44"/>
      <c r="D230" s="44"/>
      <c r="E230" s="46"/>
      <c r="F230" s="799"/>
      <c r="G230" s="727"/>
      <c r="H230" s="277"/>
      <c r="I230" s="221"/>
      <c r="L230" s="1725"/>
      <c r="M230" s="1726"/>
      <c r="N230" s="1726"/>
      <c r="O230" s="1726"/>
      <c r="P230" s="1726"/>
      <c r="Q230" s="1726"/>
      <c r="R230" s="1726"/>
      <c r="S230" s="1726"/>
      <c r="T230" s="1727"/>
    </row>
    <row r="231" spans="1:20" s="75" customFormat="1" ht="19.5" customHeight="1">
      <c r="A231" s="275"/>
      <c r="B231" s="340"/>
      <c r="C231" s="92" t="s">
        <v>437</v>
      </c>
      <c r="D231" s="92"/>
      <c r="E231" s="93"/>
      <c r="F231" s="799"/>
      <c r="G231" s="727"/>
      <c r="H231" s="277"/>
      <c r="I231" s="221">
        <f>I229+I220</f>
        <v>9650000</v>
      </c>
      <c r="L231" s="1725"/>
      <c r="M231" s="1726"/>
      <c r="N231" s="1726"/>
      <c r="O231" s="1726"/>
      <c r="P231" s="1726"/>
      <c r="Q231" s="1726"/>
      <c r="R231" s="1726"/>
      <c r="S231" s="1726"/>
      <c r="T231" s="1727"/>
    </row>
    <row r="232" spans="1:20" s="75" customFormat="1" ht="19.5" customHeight="1">
      <c r="A232" s="265"/>
      <c r="B232" s="279"/>
      <c r="C232" s="44"/>
      <c r="D232" s="44"/>
      <c r="E232" s="46"/>
      <c r="F232" s="280" t="s">
        <v>438</v>
      </c>
      <c r="G232" s="727"/>
      <c r="H232" s="824">
        <v>0.02</v>
      </c>
      <c r="I232" s="221">
        <f>I231*H232</f>
        <v>193000</v>
      </c>
      <c r="J232" s="75" t="s">
        <v>687</v>
      </c>
      <c r="L232" s="1725"/>
      <c r="M232" s="1726"/>
      <c r="N232" s="1726"/>
      <c r="O232" s="1726"/>
      <c r="P232" s="1726"/>
      <c r="Q232" s="1726"/>
      <c r="R232" s="1726"/>
      <c r="S232" s="1726"/>
      <c r="T232" s="1727"/>
    </row>
    <row r="233" spans="1:20" s="75" customFormat="1" ht="19.5" customHeight="1">
      <c r="A233" s="265"/>
      <c r="B233" s="279"/>
      <c r="C233" s="44"/>
      <c r="D233" s="44"/>
      <c r="E233" s="46"/>
      <c r="F233" s="825" t="s">
        <v>439</v>
      </c>
      <c r="G233" s="720"/>
      <c r="H233" s="308"/>
      <c r="I233" s="826">
        <f>I232+I231</f>
        <v>9843000</v>
      </c>
      <c r="L233" s="1725"/>
      <c r="M233" s="1726"/>
      <c r="N233" s="1726"/>
      <c r="O233" s="1726"/>
      <c r="P233" s="1726"/>
      <c r="Q233" s="1726"/>
      <c r="R233" s="1726"/>
      <c r="S233" s="1726"/>
      <c r="T233" s="1727"/>
    </row>
    <row r="234" spans="7:20" s="75" customFormat="1" ht="19.5" customHeight="1">
      <c r="G234" s="725"/>
      <c r="L234" s="2215" t="s">
        <v>82</v>
      </c>
      <c r="M234" s="2215"/>
      <c r="N234" s="2215"/>
      <c r="O234" s="2215"/>
      <c r="P234" s="2215"/>
      <c r="Q234" s="2215"/>
      <c r="R234" s="2215"/>
      <c r="S234" s="2215"/>
      <c r="T234" s="2215"/>
    </row>
    <row r="235" spans="1:20" s="75" customFormat="1" ht="19.5" customHeight="1">
      <c r="A235" s="678"/>
      <c r="B235" s="678"/>
      <c r="C235" s="678"/>
      <c r="D235" s="678"/>
      <c r="E235" s="678"/>
      <c r="F235" s="678"/>
      <c r="G235" s="2303" t="s">
        <v>378</v>
      </c>
      <c r="H235" s="2303"/>
      <c r="I235" s="2303"/>
      <c r="L235" s="2198" t="s">
        <v>376</v>
      </c>
      <c r="M235" s="2198"/>
      <c r="N235" s="2198"/>
      <c r="O235" s="2198"/>
      <c r="P235" s="2198"/>
      <c r="Q235" s="2198"/>
      <c r="R235" s="2198"/>
      <c r="S235" s="2198"/>
      <c r="T235" s="2198"/>
    </row>
    <row r="236" spans="1:20" s="75" customFormat="1" ht="19.5" customHeight="1">
      <c r="A236" s="2253" t="s">
        <v>163</v>
      </c>
      <c r="B236" s="2253"/>
      <c r="C236" s="2253"/>
      <c r="D236" s="2253"/>
      <c r="E236" s="678"/>
      <c r="F236" s="678"/>
      <c r="G236" s="2253" t="s">
        <v>182</v>
      </c>
      <c r="H236" s="2253"/>
      <c r="I236" s="2253"/>
      <c r="L236" s="2198" t="s">
        <v>710</v>
      </c>
      <c r="M236" s="2198"/>
      <c r="N236" s="2198"/>
      <c r="O236" s="2198"/>
      <c r="P236" s="2198"/>
      <c r="Q236" s="2198"/>
      <c r="R236" s="2198"/>
      <c r="S236" s="2198"/>
      <c r="T236" s="2198"/>
    </row>
    <row r="237" spans="1:20" s="75" customFormat="1" ht="33" customHeight="1">
      <c r="A237" s="2253" t="s">
        <v>377</v>
      </c>
      <c r="B237" s="2253"/>
      <c r="C237" s="2253"/>
      <c r="D237" s="2253"/>
      <c r="E237" s="680"/>
      <c r="F237" s="678"/>
      <c r="G237" s="2252" t="str">
        <f>E214</f>
        <v>Kegiatan Pengadaan Pakaian Dinas Beserta Perlengkapannya</v>
      </c>
      <c r="H237" s="2252"/>
      <c r="I237" s="2252"/>
      <c r="L237" s="1681"/>
      <c r="M237" s="1682"/>
      <c r="N237" s="1682"/>
      <c r="O237" s="1682"/>
      <c r="P237" s="1682"/>
      <c r="Q237" s="1682"/>
      <c r="R237" s="1682"/>
      <c r="S237" s="1682"/>
      <c r="T237" s="1683"/>
    </row>
    <row r="238" spans="1:20" s="75" customFormat="1" ht="19.5" customHeight="1">
      <c r="A238" s="2253"/>
      <c r="B238" s="2253"/>
      <c r="C238" s="680"/>
      <c r="D238" s="680"/>
      <c r="E238" s="680"/>
      <c r="F238" s="678"/>
      <c r="G238" s="722"/>
      <c r="H238" s="2253"/>
      <c r="I238" s="2253"/>
      <c r="L238" s="1684" t="s">
        <v>8</v>
      </c>
      <c r="M238" s="1685" t="s">
        <v>83</v>
      </c>
      <c r="N238" s="1685"/>
      <c r="O238" s="1684" t="s">
        <v>38</v>
      </c>
      <c r="P238" s="1686" t="s">
        <v>19</v>
      </c>
      <c r="Q238" s="1686"/>
      <c r="R238" s="1686"/>
      <c r="S238" s="1687"/>
      <c r="T238" s="1688"/>
    </row>
    <row r="239" spans="1:20" s="75" customFormat="1" ht="19.5" customHeight="1">
      <c r="A239" s="2253"/>
      <c r="B239" s="2253"/>
      <c r="C239" s="2253"/>
      <c r="D239" s="2253"/>
      <c r="E239" s="680"/>
      <c r="F239" s="678"/>
      <c r="G239" s="722"/>
      <c r="H239" s="2253"/>
      <c r="I239" s="2253"/>
      <c r="L239" s="1684" t="s">
        <v>9</v>
      </c>
      <c r="M239" s="1685" t="s">
        <v>84</v>
      </c>
      <c r="N239" s="1685"/>
      <c r="O239" s="1684" t="s">
        <v>38</v>
      </c>
      <c r="P239" s="1685" t="str">
        <f>'[3]rkp 2017'!$D$15</f>
        <v>Kegiatan pengadaan pakaian dinas beserta perlengkapannya</v>
      </c>
      <c r="Q239" s="1685"/>
      <c r="R239" s="1685"/>
      <c r="S239" s="1689"/>
      <c r="T239" s="1690"/>
    </row>
    <row r="240" spans="1:20" s="75" customFormat="1" ht="19.5" customHeight="1">
      <c r="A240" s="2300" t="s">
        <v>374</v>
      </c>
      <c r="B240" s="2300"/>
      <c r="C240" s="2300"/>
      <c r="D240" s="2300"/>
      <c r="E240" s="680"/>
      <c r="F240" s="678"/>
      <c r="G240" s="2253" t="s">
        <v>379</v>
      </c>
      <c r="H240" s="2253"/>
      <c r="I240" s="2253"/>
      <c r="L240" s="1684" t="s">
        <v>10</v>
      </c>
      <c r="M240" s="1685" t="s">
        <v>85</v>
      </c>
      <c r="N240" s="1685"/>
      <c r="O240" s="1684" t="s">
        <v>38</v>
      </c>
      <c r="P240" s="1685" t="s">
        <v>86</v>
      </c>
      <c r="Q240" s="1685"/>
      <c r="R240" s="1684"/>
      <c r="S240" s="1691"/>
      <c r="T240" s="1690"/>
    </row>
    <row r="241" spans="1:20" s="75" customFormat="1" ht="19.5" customHeight="1">
      <c r="A241" s="2384"/>
      <c r="B241" s="2384"/>
      <c r="C241" s="800"/>
      <c r="D241" s="800"/>
      <c r="E241" s="800"/>
      <c r="F241" s="797"/>
      <c r="G241" s="801"/>
      <c r="H241" s="2384"/>
      <c r="I241" s="2384"/>
      <c r="L241" s="1692">
        <v>4</v>
      </c>
      <c r="M241" s="1693" t="s">
        <v>711</v>
      </c>
      <c r="N241" s="1693"/>
      <c r="O241" s="1692" t="s">
        <v>38</v>
      </c>
      <c r="P241" s="1694">
        <v>7</v>
      </c>
      <c r="Q241" s="1685"/>
      <c r="R241" s="1684"/>
      <c r="S241" s="1691"/>
      <c r="T241" s="1690"/>
    </row>
    <row r="242" spans="1:20" s="75" customFormat="1" ht="19.5" customHeight="1">
      <c r="A242" s="2386"/>
      <c r="B242" s="2386"/>
      <c r="C242" s="2386"/>
      <c r="D242" s="2386"/>
      <c r="E242" s="802"/>
      <c r="F242" s="803"/>
      <c r="G242" s="801"/>
      <c r="H242" s="2385"/>
      <c r="I242" s="2385"/>
      <c r="L242" s="2199" t="s">
        <v>87</v>
      </c>
      <c r="M242" s="2201" t="s">
        <v>88</v>
      </c>
      <c r="N242" s="2202"/>
      <c r="O242" s="2202"/>
      <c r="P242" s="2203"/>
      <c r="Q242" s="2201" t="s">
        <v>89</v>
      </c>
      <c r="R242" s="2207"/>
      <c r="S242" s="1695" t="s">
        <v>90</v>
      </c>
      <c r="T242" s="1696" t="s">
        <v>91</v>
      </c>
    </row>
    <row r="243" spans="7:20" s="75" customFormat="1" ht="19.5" customHeight="1">
      <c r="G243" s="725"/>
      <c r="L243" s="2200"/>
      <c r="M243" s="2204"/>
      <c r="N243" s="2205"/>
      <c r="O243" s="2205"/>
      <c r="P243" s="2206"/>
      <c r="Q243" s="2204"/>
      <c r="R243" s="2208"/>
      <c r="S243" s="1697" t="s">
        <v>42</v>
      </c>
      <c r="T243" s="1698" t="s">
        <v>42</v>
      </c>
    </row>
    <row r="244" spans="7:20" s="75" customFormat="1" ht="19.5" customHeight="1">
      <c r="G244" s="725"/>
      <c r="L244" s="1699">
        <v>1</v>
      </c>
      <c r="M244" s="2209">
        <v>2</v>
      </c>
      <c r="N244" s="2210"/>
      <c r="O244" s="2210"/>
      <c r="P244" s="2211"/>
      <c r="Q244" s="2212">
        <v>3</v>
      </c>
      <c r="R244" s="2211"/>
      <c r="S244" s="1700">
        <v>4</v>
      </c>
      <c r="T244" s="1701" t="s">
        <v>92</v>
      </c>
    </row>
    <row r="245" spans="1:20" s="75" customFormat="1" ht="19.5" customHeight="1">
      <c r="A245" s="2383"/>
      <c r="B245" s="2383"/>
      <c r="C245" s="2383"/>
      <c r="D245" s="2383"/>
      <c r="E245" s="2383"/>
      <c r="F245" s="2383"/>
      <c r="G245" s="2383"/>
      <c r="H245" s="2383"/>
      <c r="I245" s="2383"/>
      <c r="J245" s="209"/>
      <c r="K245" s="209"/>
      <c r="L245" s="1702" t="s">
        <v>143</v>
      </c>
      <c r="M245" s="1703" t="s">
        <v>64</v>
      </c>
      <c r="N245" s="1703"/>
      <c r="O245" s="1702"/>
      <c r="P245" s="1703"/>
      <c r="Q245" s="1704"/>
      <c r="R245" s="1705"/>
      <c r="S245" s="1706"/>
      <c r="T245" s="1707">
        <f>T246+T247+T250</f>
        <v>3700000</v>
      </c>
    </row>
    <row r="246" spans="12:20" ht="19.5" customHeight="1">
      <c r="L246" s="1702"/>
      <c r="M246" s="1708" t="s">
        <v>125</v>
      </c>
      <c r="N246" s="1710" t="s">
        <v>446</v>
      </c>
      <c r="O246" s="1713"/>
      <c r="P246" s="1711"/>
      <c r="Q246" s="1704"/>
      <c r="R246" s="1705"/>
      <c r="S246" s="1706"/>
      <c r="T246" s="1707">
        <v>0</v>
      </c>
    </row>
    <row r="247" spans="12:20" ht="19.5" customHeight="1">
      <c r="L247" s="1702"/>
      <c r="M247" s="1708" t="s">
        <v>125</v>
      </c>
      <c r="N247" s="2194" t="s">
        <v>142</v>
      </c>
      <c r="O247" s="2195"/>
      <c r="P247" s="2196"/>
      <c r="Q247" s="1704"/>
      <c r="R247" s="1705"/>
      <c r="S247" s="1706"/>
      <c r="T247" s="1714">
        <f>T248</f>
        <v>200000</v>
      </c>
    </row>
    <row r="248" spans="12:20" ht="19.5" customHeight="1">
      <c r="L248" s="1702"/>
      <c r="M248" s="1708"/>
      <c r="N248" s="2195" t="s">
        <v>722</v>
      </c>
      <c r="O248" s="2195"/>
      <c r="P248" s="2196"/>
      <c r="Q248" s="1704">
        <v>1</v>
      </c>
      <c r="R248" s="1705" t="s">
        <v>443</v>
      </c>
      <c r="S248" s="1706">
        <v>200000</v>
      </c>
      <c r="T248" s="1714">
        <f>S248*Q248</f>
        <v>200000</v>
      </c>
    </row>
    <row r="249" spans="12:20" ht="19.5" customHeight="1">
      <c r="L249" s="1702"/>
      <c r="M249" s="1704"/>
      <c r="N249" s="2195"/>
      <c r="O249" s="2195"/>
      <c r="P249" s="2196"/>
      <c r="Q249" s="1704"/>
      <c r="R249" s="1705"/>
      <c r="S249" s="1706"/>
      <c r="T249" s="1714"/>
    </row>
    <row r="250" spans="12:20" ht="19.5" customHeight="1">
      <c r="L250" s="1702"/>
      <c r="M250" s="1708" t="s">
        <v>125</v>
      </c>
      <c r="N250" s="2194" t="s">
        <v>428</v>
      </c>
      <c r="O250" s="2195"/>
      <c r="P250" s="2196"/>
      <c r="Q250" s="1704"/>
      <c r="R250" s="1705"/>
      <c r="S250" s="1706"/>
      <c r="T250" s="1707">
        <f>SUM(T251:T252)</f>
        <v>3500000</v>
      </c>
    </row>
    <row r="251" spans="12:20" ht="19.5" customHeight="1">
      <c r="L251" s="1702"/>
      <c r="M251" s="1708"/>
      <c r="N251" s="2195" t="s">
        <v>723</v>
      </c>
      <c r="O251" s="2194"/>
      <c r="P251" s="2197"/>
      <c r="Q251" s="1704">
        <v>10</v>
      </c>
      <c r="R251" s="1705" t="s">
        <v>433</v>
      </c>
      <c r="S251" s="1706">
        <v>350000</v>
      </c>
      <c r="T251" s="1709">
        <f>S251*Q251</f>
        <v>3500000</v>
      </c>
    </row>
    <row r="252" spans="12:20" ht="19.5" customHeight="1">
      <c r="L252" s="1702"/>
      <c r="M252" s="1704"/>
      <c r="N252" s="2195" t="s">
        <v>724</v>
      </c>
      <c r="O252" s="2195"/>
      <c r="P252" s="2196"/>
      <c r="Q252" s="1704"/>
      <c r="R252" s="1705" t="s">
        <v>725</v>
      </c>
      <c r="S252" s="1706"/>
      <c r="T252" s="1714">
        <f>S252*Q252</f>
        <v>0</v>
      </c>
    </row>
    <row r="253" spans="12:20" ht="19.5" customHeight="1">
      <c r="L253" s="1702"/>
      <c r="M253" s="1704"/>
      <c r="N253" s="2189" t="s">
        <v>726</v>
      </c>
      <c r="O253" s="2189"/>
      <c r="P253" s="2190"/>
      <c r="Q253" s="1704">
        <v>7</v>
      </c>
      <c r="R253" s="1705" t="s">
        <v>433</v>
      </c>
      <c r="S253" s="1706"/>
      <c r="T253" s="1714"/>
    </row>
    <row r="254" spans="12:20" ht="19.5" customHeight="1">
      <c r="L254" s="1702" t="s">
        <v>145</v>
      </c>
      <c r="M254" s="1704" t="s">
        <v>66</v>
      </c>
      <c r="N254" s="1710"/>
      <c r="O254" s="1713"/>
      <c r="P254" s="1711"/>
      <c r="Q254" s="1704"/>
      <c r="R254" s="1705"/>
      <c r="S254" s="1706"/>
      <c r="T254" s="1714">
        <v>0</v>
      </c>
    </row>
    <row r="255" spans="12:20" ht="19.5" customHeight="1">
      <c r="L255" s="1702"/>
      <c r="M255" s="1704"/>
      <c r="N255" s="1710"/>
      <c r="O255" s="1713"/>
      <c r="P255" s="1711"/>
      <c r="Q255" s="1704"/>
      <c r="R255" s="1705"/>
      <c r="S255" s="1706"/>
      <c r="T255" s="1714"/>
    </row>
    <row r="256" spans="1:20" s="75" customFormat="1" ht="19.5" customHeight="1">
      <c r="A256" s="703" t="s">
        <v>8</v>
      </c>
      <c r="B256" s="673" t="s">
        <v>83</v>
      </c>
      <c r="C256" s="673"/>
      <c r="D256" s="796" t="s">
        <v>38</v>
      </c>
      <c r="E256" s="2175" t="s">
        <v>19</v>
      </c>
      <c r="F256" s="2175"/>
      <c r="G256" s="2175"/>
      <c r="H256" s="2175"/>
      <c r="I256" s="2175"/>
      <c r="L256" s="1702"/>
      <c r="M256" s="1704"/>
      <c r="N256" s="2191" t="s">
        <v>437</v>
      </c>
      <c r="O256" s="2191"/>
      <c r="P256" s="2192"/>
      <c r="Q256" s="1704"/>
      <c r="R256" s="1705"/>
      <c r="S256" s="1706"/>
      <c r="T256" s="1707">
        <f>T245+T254</f>
        <v>3700000</v>
      </c>
    </row>
    <row r="257" spans="1:20" s="75" customFormat="1" ht="19.5" customHeight="1">
      <c r="A257" s="703" t="s">
        <v>9</v>
      </c>
      <c r="B257" s="673" t="s">
        <v>84</v>
      </c>
      <c r="C257" s="673"/>
      <c r="D257" s="796" t="s">
        <v>38</v>
      </c>
      <c r="E257" s="2260" t="str">
        <f>'RINGKASAN APB DES'!F91</f>
        <v>Kegiatan Penyelenggaraan Musyawarah Desa</v>
      </c>
      <c r="F257" s="2260"/>
      <c r="G257" s="2260"/>
      <c r="H257" s="2260"/>
      <c r="I257" s="2260"/>
      <c r="L257" s="1681"/>
      <c r="M257" s="1682"/>
      <c r="N257" s="1682"/>
      <c r="O257" s="1682"/>
      <c r="P257" s="1682"/>
      <c r="Q257" s="1682"/>
      <c r="R257" s="1682"/>
      <c r="S257" s="1682"/>
      <c r="T257" s="1683"/>
    </row>
    <row r="258" spans="1:20" s="75" customFormat="1" ht="19.5" customHeight="1">
      <c r="A258" s="703" t="s">
        <v>10</v>
      </c>
      <c r="B258" s="673" t="s">
        <v>85</v>
      </c>
      <c r="C258" s="673"/>
      <c r="D258" s="796" t="s">
        <v>38</v>
      </c>
      <c r="E258" s="2356" t="s">
        <v>86</v>
      </c>
      <c r="F258" s="2356"/>
      <c r="G258" s="2356"/>
      <c r="H258" s="2356"/>
      <c r="I258" s="768"/>
      <c r="L258" s="1681"/>
      <c r="M258" s="1682"/>
      <c r="N258" s="1682"/>
      <c r="O258" s="1682"/>
      <c r="P258" s="1682"/>
      <c r="Q258" s="1682"/>
      <c r="R258" s="1682"/>
      <c r="S258" s="1682"/>
      <c r="T258" s="1683"/>
    </row>
    <row r="259" spans="1:20" s="75" customFormat="1" ht="19.5" customHeight="1">
      <c r="A259" s="811" t="s">
        <v>434</v>
      </c>
      <c r="B259" s="811"/>
      <c r="C259" s="811"/>
      <c r="D259" s="827" t="s">
        <v>38</v>
      </c>
      <c r="E259" s="812" t="s">
        <v>444</v>
      </c>
      <c r="G259" s="725"/>
      <c r="L259" s="1715"/>
      <c r="M259" s="1716"/>
      <c r="N259" s="1717" t="s">
        <v>718</v>
      </c>
      <c r="O259" s="1718"/>
      <c r="P259" s="1719"/>
      <c r="Q259" s="1718"/>
      <c r="R259" s="1720">
        <f>'[4]30%'!S162</f>
        <v>0</v>
      </c>
      <c r="S259" s="1720"/>
      <c r="T259" s="1721"/>
    </row>
    <row r="260" spans="1:20" s="75" customFormat="1" ht="19.5" customHeight="1">
      <c r="A260" s="2301" t="s">
        <v>87</v>
      </c>
      <c r="B260" s="2284" t="s">
        <v>88</v>
      </c>
      <c r="C260" s="2284"/>
      <c r="D260" s="2284"/>
      <c r="E260" s="2284"/>
      <c r="F260" s="2271" t="s">
        <v>164</v>
      </c>
      <c r="G260" s="2272" t="s">
        <v>853</v>
      </c>
      <c r="H260" s="662" t="s">
        <v>90</v>
      </c>
      <c r="I260" s="764" t="s">
        <v>91</v>
      </c>
      <c r="J260" s="2333"/>
      <c r="K260" s="1565"/>
      <c r="L260" s="1692"/>
      <c r="M260" s="1720"/>
      <c r="N260" s="1718" t="s">
        <v>377</v>
      </c>
      <c r="O260" s="1718"/>
      <c r="P260" s="1719"/>
      <c r="Q260" s="1718"/>
      <c r="R260" s="2187" t="s">
        <v>719</v>
      </c>
      <c r="S260" s="2187"/>
      <c r="T260" s="1722"/>
    </row>
    <row r="261" spans="1:20" s="75" customFormat="1" ht="19.5" customHeight="1">
      <c r="A261" s="2302"/>
      <c r="B261" s="2284"/>
      <c r="C261" s="2284"/>
      <c r="D261" s="2284"/>
      <c r="E261" s="2284"/>
      <c r="F261" s="2271"/>
      <c r="G261" s="2273"/>
      <c r="H261" s="247" t="s">
        <v>42</v>
      </c>
      <c r="I261" s="765" t="s">
        <v>42</v>
      </c>
      <c r="J261" s="2333"/>
      <c r="K261" s="1565"/>
      <c r="L261" s="1715"/>
      <c r="M261" s="1723"/>
      <c r="N261" s="1718"/>
      <c r="O261" s="1718"/>
      <c r="P261" s="1719"/>
      <c r="Q261" s="1718"/>
      <c r="R261" s="2193"/>
      <c r="S261" s="2193"/>
      <c r="T261" s="1724"/>
    </row>
    <row r="262" spans="1:20" s="75" customFormat="1" ht="17.25" customHeight="1">
      <c r="A262" s="702" t="s">
        <v>43</v>
      </c>
      <c r="B262" s="2227" t="s">
        <v>44</v>
      </c>
      <c r="C262" s="2227"/>
      <c r="D262" s="2227"/>
      <c r="E262" s="2227"/>
      <c r="F262" s="2227">
        <v>3</v>
      </c>
      <c r="G262" s="2227"/>
      <c r="H262" s="670">
        <v>4</v>
      </c>
      <c r="I262" s="702" t="s">
        <v>263</v>
      </c>
      <c r="J262" s="2333"/>
      <c r="K262" s="1565"/>
      <c r="L262" s="1715"/>
      <c r="M262" s="1723"/>
      <c r="N262" s="1718"/>
      <c r="O262" s="1718"/>
      <c r="P262" s="1719"/>
      <c r="Q262" s="1718"/>
      <c r="R262" s="2193"/>
      <c r="S262" s="2193"/>
      <c r="T262" s="1724"/>
    </row>
    <row r="263" spans="1:20" s="75" customFormat="1" ht="23.25" customHeight="1">
      <c r="A263" s="709" t="s">
        <v>143</v>
      </c>
      <c r="B263" s="2238" t="str">
        <f>'RINGKASAN APB DES'!F92</f>
        <v>Belanja Barang dan Jasa</v>
      </c>
      <c r="C263" s="2239"/>
      <c r="D263" s="2239"/>
      <c r="E263" s="2240"/>
      <c r="F263" s="666"/>
      <c r="G263" s="741"/>
      <c r="H263" s="251"/>
      <c r="I263" s="831">
        <f>I264</f>
        <v>10400000</v>
      </c>
      <c r="J263" s="2333"/>
      <c r="K263" s="1565"/>
      <c r="L263" s="1715"/>
      <c r="M263" s="1723"/>
      <c r="N263" s="1718"/>
      <c r="O263" s="1718"/>
      <c r="P263" s="1719"/>
      <c r="Q263" s="1718"/>
      <c r="R263" s="2193"/>
      <c r="S263" s="2193"/>
      <c r="T263" s="1724"/>
    </row>
    <row r="264" spans="1:20" s="75" customFormat="1" ht="19.5" customHeight="1">
      <c r="A264" s="275" t="s">
        <v>436</v>
      </c>
      <c r="B264" s="340"/>
      <c r="C264" s="830" t="s">
        <v>440</v>
      </c>
      <c r="D264" s="341"/>
      <c r="E264" s="804"/>
      <c r="F264" s="813"/>
      <c r="G264" s="814"/>
      <c r="H264" s="809"/>
      <c r="I264" s="277">
        <f>SUM(I265:I269)</f>
        <v>10400000</v>
      </c>
      <c r="L264" s="1715"/>
      <c r="M264" s="1723"/>
      <c r="N264" s="1718" t="s">
        <v>720</v>
      </c>
      <c r="O264" s="1718"/>
      <c r="P264" s="1719"/>
      <c r="Q264" s="1718"/>
      <c r="R264" s="2187" t="s">
        <v>721</v>
      </c>
      <c r="S264" s="2187"/>
      <c r="T264" s="1724"/>
    </row>
    <row r="265" spans="1:18" s="75" customFormat="1" ht="19.5" customHeight="1">
      <c r="A265" s="275">
        <v>1</v>
      </c>
      <c r="B265" s="276"/>
      <c r="C265" s="819" t="s">
        <v>160</v>
      </c>
      <c r="D265" s="44"/>
      <c r="E265" s="46"/>
      <c r="F265" s="815">
        <v>400</v>
      </c>
      <c r="G265" s="816" t="s">
        <v>442</v>
      </c>
      <c r="H265" s="810">
        <v>20000</v>
      </c>
      <c r="I265" s="221">
        <f>SUM(F265*H265)</f>
        <v>8000000</v>
      </c>
      <c r="L265" s="328"/>
      <c r="Q265" s="77"/>
      <c r="R265" s="77"/>
    </row>
    <row r="266" spans="1:18" s="75" customFormat="1" ht="19.5" customHeight="1">
      <c r="A266" s="275">
        <v>2</v>
      </c>
      <c r="B266" s="276"/>
      <c r="C266" s="819" t="s">
        <v>441</v>
      </c>
      <c r="D266" s="44"/>
      <c r="E266" s="46"/>
      <c r="F266" s="815">
        <v>400</v>
      </c>
      <c r="G266" s="816" t="s">
        <v>442</v>
      </c>
      <c r="H266" s="810">
        <v>6000</v>
      </c>
      <c r="I266" s="221">
        <f>SUM(F266*H266)</f>
        <v>2400000</v>
      </c>
      <c r="L266" s="76"/>
      <c r="Q266" s="77"/>
      <c r="R266" s="77"/>
    </row>
    <row r="267" spans="1:18" s="75" customFormat="1" ht="19.5" customHeight="1">
      <c r="A267" s="275"/>
      <c r="B267" s="276"/>
      <c r="C267" s="819"/>
      <c r="D267" s="44"/>
      <c r="E267" s="46"/>
      <c r="F267" s="815"/>
      <c r="G267" s="816"/>
      <c r="H267" s="810"/>
      <c r="I267" s="221"/>
      <c r="L267" s="76"/>
      <c r="Q267" s="77"/>
      <c r="R267" s="77"/>
    </row>
    <row r="268" spans="1:18" s="75" customFormat="1" ht="19.5" customHeight="1">
      <c r="A268" s="275"/>
      <c r="B268" s="276"/>
      <c r="C268" s="819"/>
      <c r="D268" s="44"/>
      <c r="E268" s="46"/>
      <c r="F268" s="815"/>
      <c r="G268" s="816"/>
      <c r="H268" s="810"/>
      <c r="I268" s="221"/>
      <c r="L268" s="76"/>
      <c r="Q268" s="77"/>
      <c r="R268" s="77"/>
    </row>
    <row r="269" spans="1:18" s="75" customFormat="1" ht="19.5" customHeight="1">
      <c r="A269" s="275" t="s">
        <v>145</v>
      </c>
      <c r="B269" s="340" t="s">
        <v>66</v>
      </c>
      <c r="C269" s="341"/>
      <c r="D269" s="44"/>
      <c r="E269" s="46"/>
      <c r="F269" s="233"/>
      <c r="G269" s="728"/>
      <c r="H269" s="47"/>
      <c r="I269" s="221">
        <v>0</v>
      </c>
      <c r="L269" s="76"/>
      <c r="Q269" s="77"/>
      <c r="R269" s="77"/>
    </row>
    <row r="270" spans="1:18" s="75" customFormat="1" ht="19.5" customHeight="1">
      <c r="A270" s="219"/>
      <c r="B270" s="276"/>
      <c r="C270" s="44"/>
      <c r="D270" s="44"/>
      <c r="E270" s="46"/>
      <c r="F270" s="799" t="s">
        <v>437</v>
      </c>
      <c r="G270" s="727"/>
      <c r="H270" s="277"/>
      <c r="I270" s="826">
        <f>I263+I269</f>
        <v>10400000</v>
      </c>
      <c r="L270" s="76"/>
      <c r="Q270" s="77"/>
      <c r="R270" s="77"/>
    </row>
    <row r="271" spans="1:18" s="75" customFormat="1" ht="19.5" customHeight="1">
      <c r="A271" s="278"/>
      <c r="B271" s="805"/>
      <c r="C271" s="806"/>
      <c r="D271" s="806"/>
      <c r="E271" s="807"/>
      <c r="F271" s="2305" t="s">
        <v>438</v>
      </c>
      <c r="G271" s="2306"/>
      <c r="H271" s="832">
        <v>0.02</v>
      </c>
      <c r="I271" s="47">
        <f>I270*H271</f>
        <v>208000</v>
      </c>
      <c r="L271" s="76"/>
      <c r="Q271" s="77"/>
      <c r="R271" s="77"/>
    </row>
    <row r="272" spans="1:18" s="75" customFormat="1" ht="19.5" customHeight="1">
      <c r="A272" s="219"/>
      <c r="B272" s="276"/>
      <c r="C272" s="44"/>
      <c r="D272" s="44"/>
      <c r="E272" s="46"/>
      <c r="F272" s="833" t="s">
        <v>439</v>
      </c>
      <c r="G272" s="720"/>
      <c r="H272" s="308"/>
      <c r="I272" s="826">
        <f>I271+I270</f>
        <v>10608000</v>
      </c>
      <c r="L272" s="76"/>
      <c r="Q272" s="77"/>
      <c r="R272" s="77"/>
    </row>
    <row r="273" spans="1:18" s="75" customFormat="1" ht="19.5" customHeight="1">
      <c r="A273" s="678"/>
      <c r="B273" s="678"/>
      <c r="C273" s="678"/>
      <c r="D273" s="678"/>
      <c r="E273" s="678"/>
      <c r="F273" s="678"/>
      <c r="G273" s="2307" t="s">
        <v>378</v>
      </c>
      <c r="H273" s="2307"/>
      <c r="I273" s="2307"/>
      <c r="L273" s="76"/>
      <c r="Q273" s="77"/>
      <c r="R273" s="77"/>
    </row>
    <row r="274" spans="1:18" s="75" customFormat="1" ht="19.5" customHeight="1">
      <c r="A274" s="2253" t="s">
        <v>163</v>
      </c>
      <c r="B274" s="2253"/>
      <c r="C274" s="2253"/>
      <c r="D274" s="2253"/>
      <c r="E274" s="678"/>
      <c r="F274" s="678"/>
      <c r="G274" s="2253" t="s">
        <v>182</v>
      </c>
      <c r="H274" s="2253"/>
      <c r="I274" s="2253"/>
      <c r="L274" s="76"/>
      <c r="Q274" s="77"/>
      <c r="R274" s="77"/>
    </row>
    <row r="275" spans="1:18" s="75" customFormat="1" ht="33" customHeight="1">
      <c r="A275" s="2253" t="s">
        <v>377</v>
      </c>
      <c r="B275" s="2253"/>
      <c r="C275" s="2253"/>
      <c r="D275" s="2253"/>
      <c r="E275" s="680"/>
      <c r="F275" s="678"/>
      <c r="G275" s="2252" t="str">
        <f>E257</f>
        <v>Kegiatan Penyelenggaraan Musyawarah Desa</v>
      </c>
      <c r="H275" s="2252"/>
      <c r="I275" s="2252"/>
      <c r="L275" s="76"/>
      <c r="Q275" s="77"/>
      <c r="R275" s="77"/>
    </row>
    <row r="276" spans="1:18" s="75" customFormat="1" ht="19.5" customHeight="1">
      <c r="A276" s="2253"/>
      <c r="B276" s="2253"/>
      <c r="C276" s="680"/>
      <c r="D276" s="680"/>
      <c r="E276" s="680"/>
      <c r="F276" s="678"/>
      <c r="G276" s="722"/>
      <c r="H276" s="2253"/>
      <c r="I276" s="2253"/>
      <c r="L276" s="76"/>
      <c r="Q276" s="77"/>
      <c r="R276" s="77"/>
    </row>
    <row r="277" spans="1:18" s="75" customFormat="1" ht="19.5" customHeight="1">
      <c r="A277" s="2253"/>
      <c r="B277" s="2253"/>
      <c r="C277" s="2253"/>
      <c r="D277" s="2253"/>
      <c r="E277" s="680"/>
      <c r="F277" s="678"/>
      <c r="G277" s="722"/>
      <c r="H277" s="2253"/>
      <c r="I277" s="2253"/>
      <c r="L277" s="76"/>
      <c r="Q277" s="77"/>
      <c r="R277" s="77"/>
    </row>
    <row r="278" spans="1:18" s="75" customFormat="1" ht="19.5" customHeight="1">
      <c r="A278" s="2300" t="s">
        <v>374</v>
      </c>
      <c r="B278" s="2300"/>
      <c r="C278" s="2300"/>
      <c r="D278" s="2300"/>
      <c r="E278" s="680"/>
      <c r="F278" s="678"/>
      <c r="G278" s="2253" t="s">
        <v>379</v>
      </c>
      <c r="H278" s="2253"/>
      <c r="I278" s="2253"/>
      <c r="L278" s="76"/>
      <c r="Q278" s="77"/>
      <c r="R278" s="77"/>
    </row>
    <row r="279" spans="1:9" ht="19.5" customHeight="1">
      <c r="A279" s="2290"/>
      <c r="B279" s="2290"/>
      <c r="C279" s="115"/>
      <c r="D279" s="115"/>
      <c r="E279" s="115"/>
      <c r="F279" s="114"/>
      <c r="G279" s="723"/>
      <c r="H279" s="2290"/>
      <c r="I279" s="2290"/>
    </row>
    <row r="280" spans="1:9" ht="19.5" customHeight="1">
      <c r="A280" s="2312"/>
      <c r="B280" s="2312"/>
      <c r="C280" s="2312"/>
      <c r="D280" s="2312"/>
      <c r="E280" s="116"/>
      <c r="F280" s="117"/>
      <c r="G280" s="723"/>
      <c r="H280" s="2291"/>
      <c r="I280" s="2291"/>
    </row>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spans="1:9" ht="19.5" customHeight="1">
      <c r="A299" s="704" t="s">
        <v>8</v>
      </c>
      <c r="B299" s="272" t="s">
        <v>83</v>
      </c>
      <c r="C299" s="272"/>
      <c r="D299" s="273" t="s">
        <v>38</v>
      </c>
      <c r="E299" s="2175" t="s">
        <v>19</v>
      </c>
      <c r="F299" s="2175"/>
      <c r="G299" s="2175"/>
      <c r="H299" s="2175"/>
      <c r="I299" s="2175"/>
    </row>
    <row r="300" spans="1:11" ht="33" customHeight="1">
      <c r="A300" s="704" t="s">
        <v>9</v>
      </c>
      <c r="B300" s="272" t="s">
        <v>84</v>
      </c>
      <c r="C300" s="272"/>
      <c r="D300" s="273" t="s">
        <v>38</v>
      </c>
      <c r="E300" s="2260" t="str">
        <f>'RINGKASAN APB DES'!F97</f>
        <v>Kegiatan penyusunan Peraturan Desa tentang RPJM Desa, RKP Desa dan APB desa</v>
      </c>
      <c r="F300" s="2260"/>
      <c r="G300" s="2260"/>
      <c r="H300" s="2260"/>
      <c r="I300" s="2260"/>
      <c r="J300" s="661"/>
      <c r="K300" s="1564"/>
    </row>
    <row r="301" spans="1:9" ht="19.5" customHeight="1">
      <c r="A301" s="704" t="s">
        <v>10</v>
      </c>
      <c r="B301" s="272" t="s">
        <v>85</v>
      </c>
      <c r="C301" s="272"/>
      <c r="D301" s="273" t="s">
        <v>38</v>
      </c>
      <c r="E301" s="273" t="s">
        <v>86</v>
      </c>
      <c r="F301" s="273"/>
      <c r="G301" s="733"/>
      <c r="H301" s="273"/>
      <c r="I301" s="768"/>
    </row>
    <row r="302" spans="1:9" ht="19.5" customHeight="1">
      <c r="A302" s="811" t="s">
        <v>434</v>
      </c>
      <c r="B302" s="811"/>
      <c r="C302" s="811"/>
      <c r="D302" s="811" t="s">
        <v>38</v>
      </c>
      <c r="E302" s="812" t="s">
        <v>445</v>
      </c>
      <c r="F302" s="75"/>
      <c r="G302" s="725"/>
      <c r="H302" s="75"/>
      <c r="I302" s="75"/>
    </row>
    <row r="303" spans="1:11" ht="19.5" customHeight="1">
      <c r="A303" s="2301" t="s">
        <v>87</v>
      </c>
      <c r="B303" s="2284" t="s">
        <v>88</v>
      </c>
      <c r="C303" s="2284"/>
      <c r="D303" s="2284"/>
      <c r="E303" s="2284"/>
      <c r="F303" s="2271" t="s">
        <v>164</v>
      </c>
      <c r="G303" s="2272" t="s">
        <v>262</v>
      </c>
      <c r="H303" s="246" t="s">
        <v>90</v>
      </c>
      <c r="I303" s="764" t="s">
        <v>91</v>
      </c>
      <c r="J303" s="2333"/>
      <c r="K303" s="1565"/>
    </row>
    <row r="304" spans="1:11" ht="19.5" customHeight="1">
      <c r="A304" s="2302"/>
      <c r="B304" s="2284"/>
      <c r="C304" s="2284"/>
      <c r="D304" s="2284"/>
      <c r="E304" s="2284"/>
      <c r="F304" s="2271"/>
      <c r="G304" s="2273"/>
      <c r="H304" s="247" t="s">
        <v>42</v>
      </c>
      <c r="I304" s="765" t="s">
        <v>42</v>
      </c>
      <c r="J304" s="2333"/>
      <c r="K304" s="1565"/>
    </row>
    <row r="305" spans="1:11" ht="18" customHeight="1">
      <c r="A305" s="702" t="s">
        <v>43</v>
      </c>
      <c r="B305" s="2227" t="s">
        <v>44</v>
      </c>
      <c r="C305" s="2227"/>
      <c r="D305" s="2227"/>
      <c r="E305" s="2227"/>
      <c r="F305" s="2227">
        <v>3</v>
      </c>
      <c r="G305" s="2227"/>
      <c r="H305" s="248">
        <v>4</v>
      </c>
      <c r="I305" s="702" t="s">
        <v>263</v>
      </c>
      <c r="J305" s="2333"/>
      <c r="K305" s="1565"/>
    </row>
    <row r="306" spans="1:12" ht="19.5" customHeight="1">
      <c r="A306" s="256" t="s">
        <v>143</v>
      </c>
      <c r="B306" s="2238" t="str">
        <f>'RINGKASAN APB DES'!F98</f>
        <v>Belanja Barang dan Jasa</v>
      </c>
      <c r="C306" s="2239"/>
      <c r="D306" s="2239"/>
      <c r="E306" s="2240"/>
      <c r="F306" s="274"/>
      <c r="G306" s="726"/>
      <c r="H306" s="119"/>
      <c r="I306" s="831">
        <f>I311+I307+I314</f>
        <v>9245000</v>
      </c>
      <c r="J306" s="2333"/>
      <c r="K306" s="1565"/>
      <c r="L306" s="328"/>
    </row>
    <row r="307" spans="1:9" ht="19.5" customHeight="1">
      <c r="A307" s="843" t="s">
        <v>421</v>
      </c>
      <c r="B307" s="830" t="s">
        <v>446</v>
      </c>
      <c r="C307" s="844"/>
      <c r="D307" s="791"/>
      <c r="E307" s="792"/>
      <c r="F307" s="813"/>
      <c r="G307" s="814"/>
      <c r="H307" s="842"/>
      <c r="I307" s="277">
        <f>SUM(I308:I310)</f>
        <v>495000</v>
      </c>
    </row>
    <row r="308" spans="1:9" ht="19.5" customHeight="1">
      <c r="A308" s="808">
        <v>1</v>
      </c>
      <c r="B308" s="276"/>
      <c r="C308" s="819" t="s">
        <v>447</v>
      </c>
      <c r="D308" s="44"/>
      <c r="E308" s="46"/>
      <c r="F308" s="815">
        <v>2</v>
      </c>
      <c r="G308" s="816" t="s">
        <v>453</v>
      </c>
      <c r="H308" s="842">
        <v>60000</v>
      </c>
      <c r="I308" s="268">
        <f>H308*F308</f>
        <v>120000</v>
      </c>
    </row>
    <row r="309" spans="1:9" ht="19.5" customHeight="1">
      <c r="A309" s="808">
        <v>2</v>
      </c>
      <c r="B309" s="276"/>
      <c r="C309" s="819" t="s">
        <v>448</v>
      </c>
      <c r="D309" s="44"/>
      <c r="E309" s="46"/>
      <c r="F309" s="815">
        <v>1500</v>
      </c>
      <c r="G309" s="816" t="s">
        <v>454</v>
      </c>
      <c r="H309" s="842">
        <v>200</v>
      </c>
      <c r="I309" s="268">
        <f aca="true" t="shared" si="2" ref="I309:I316">H309*F309</f>
        <v>300000</v>
      </c>
    </row>
    <row r="310" spans="1:9" ht="19.5" customHeight="1">
      <c r="A310" s="808">
        <v>3</v>
      </c>
      <c r="B310" s="276"/>
      <c r="C310" s="819" t="s">
        <v>449</v>
      </c>
      <c r="D310" s="44"/>
      <c r="E310" s="46"/>
      <c r="F310" s="815">
        <v>15</v>
      </c>
      <c r="G310" s="816" t="s">
        <v>455</v>
      </c>
      <c r="H310" s="842">
        <v>5000</v>
      </c>
      <c r="I310" s="268">
        <f t="shared" si="2"/>
        <v>75000</v>
      </c>
    </row>
    <row r="311" spans="1:9" ht="19.5" customHeight="1">
      <c r="A311" s="843" t="s">
        <v>422</v>
      </c>
      <c r="B311" s="819" t="s">
        <v>450</v>
      </c>
      <c r="C311" s="844"/>
      <c r="D311" s="44"/>
      <c r="E311" s="46"/>
      <c r="F311" s="815"/>
      <c r="G311" s="816"/>
      <c r="H311" s="842"/>
      <c r="I311" s="264">
        <f>I312+I313</f>
        <v>7450000</v>
      </c>
    </row>
    <row r="312" spans="1:9" ht="19.5" customHeight="1">
      <c r="A312" s="808">
        <v>1</v>
      </c>
      <c r="B312" s="276"/>
      <c r="C312" s="819" t="s">
        <v>451</v>
      </c>
      <c r="D312" s="44"/>
      <c r="E312" s="46"/>
      <c r="F312" s="815">
        <v>10</v>
      </c>
      <c r="G312" s="816" t="s">
        <v>443</v>
      </c>
      <c r="H312" s="842">
        <v>500000</v>
      </c>
      <c r="I312" s="268">
        <f t="shared" si="2"/>
        <v>5000000</v>
      </c>
    </row>
    <row r="313" spans="1:9" ht="19.5" customHeight="1">
      <c r="A313" s="808">
        <v>2</v>
      </c>
      <c r="B313" s="276"/>
      <c r="C313" s="819" t="s">
        <v>452</v>
      </c>
      <c r="D313" s="44"/>
      <c r="E313" s="46"/>
      <c r="F313" s="815">
        <v>7</v>
      </c>
      <c r="G313" s="816" t="s">
        <v>443</v>
      </c>
      <c r="H313" s="842">
        <v>350000</v>
      </c>
      <c r="I313" s="268">
        <f t="shared" si="2"/>
        <v>2450000</v>
      </c>
    </row>
    <row r="314" spans="1:9" ht="19.5" customHeight="1">
      <c r="A314" s="843" t="s">
        <v>423</v>
      </c>
      <c r="B314" s="819" t="s">
        <v>440</v>
      </c>
      <c r="C314" s="844"/>
      <c r="D314" s="44"/>
      <c r="E314" s="46"/>
      <c r="F314" s="815"/>
      <c r="G314" s="816"/>
      <c r="H314" s="842"/>
      <c r="I314" s="264">
        <f>I315+I316</f>
        <v>1300000</v>
      </c>
    </row>
    <row r="315" spans="1:9" ht="19.5" customHeight="1">
      <c r="A315" s="808">
        <v>1</v>
      </c>
      <c r="B315" s="835"/>
      <c r="C315" s="819" t="s">
        <v>160</v>
      </c>
      <c r="D315" s="254"/>
      <c r="E315" s="836"/>
      <c r="F315" s="815">
        <v>50</v>
      </c>
      <c r="G315" s="816" t="s">
        <v>442</v>
      </c>
      <c r="H315" s="842">
        <v>20000</v>
      </c>
      <c r="I315" s="268">
        <f t="shared" si="2"/>
        <v>1000000</v>
      </c>
    </row>
    <row r="316" spans="1:9" ht="19.5" customHeight="1">
      <c r="A316" s="808">
        <v>2</v>
      </c>
      <c r="B316" s="276"/>
      <c r="C316" s="819" t="s">
        <v>441</v>
      </c>
      <c r="D316" s="44"/>
      <c r="E316" s="46"/>
      <c r="F316" s="815">
        <v>50</v>
      </c>
      <c r="G316" s="816" t="s">
        <v>442</v>
      </c>
      <c r="H316" s="842">
        <v>6000</v>
      </c>
      <c r="I316" s="268">
        <f t="shared" si="2"/>
        <v>300000</v>
      </c>
    </row>
    <row r="317" spans="1:9" ht="19.5" customHeight="1">
      <c r="A317" s="275" t="s">
        <v>145</v>
      </c>
      <c r="B317" s="834"/>
      <c r="C317" s="837" t="str">
        <f>'RINGKASAN APB DES'!F102</f>
        <v>Belanja Modal</v>
      </c>
      <c r="D317" s="837"/>
      <c r="E317" s="838"/>
      <c r="F317" s="276"/>
      <c r="G317" s="727"/>
      <c r="H317" s="277"/>
      <c r="I317" s="221">
        <v>0</v>
      </c>
    </row>
    <row r="318" spans="1:9" ht="19.5" customHeight="1">
      <c r="A318" s="265"/>
      <c r="B318" s="279"/>
      <c r="C318" s="44"/>
      <c r="D318" s="44"/>
      <c r="E318" s="46"/>
      <c r="F318" s="280"/>
      <c r="G318" s="727"/>
      <c r="H318" s="277"/>
      <c r="I318" s="221"/>
    </row>
    <row r="319" spans="1:9" ht="19.5" customHeight="1">
      <c r="A319" s="265"/>
      <c r="B319" s="279"/>
      <c r="C319" s="845" t="s">
        <v>437</v>
      </c>
      <c r="D319" s="44"/>
      <c r="E319" s="46"/>
      <c r="F319" s="280"/>
      <c r="G319" s="727"/>
      <c r="H319" s="277"/>
      <c r="I319" s="826">
        <f>I317+I306</f>
        <v>9245000</v>
      </c>
    </row>
    <row r="320" spans="1:9" ht="19.5" customHeight="1">
      <c r="A320" s="128"/>
      <c r="B320" s="839"/>
      <c r="C320" s="840"/>
      <c r="D320" s="840"/>
      <c r="E320" s="841"/>
      <c r="F320" s="2308" t="s">
        <v>438</v>
      </c>
      <c r="G320" s="2308"/>
      <c r="H320" s="846">
        <v>0.02</v>
      </c>
      <c r="I320" s="847">
        <f>I319*H320</f>
        <v>184900</v>
      </c>
    </row>
    <row r="321" spans="1:14" ht="19.5" customHeight="1">
      <c r="A321" s="275"/>
      <c r="B321" s="834"/>
      <c r="C321" s="837"/>
      <c r="D321" s="837"/>
      <c r="E321" s="838"/>
      <c r="F321" s="2304" t="s">
        <v>439</v>
      </c>
      <c r="G321" s="2304"/>
      <c r="H321" s="263"/>
      <c r="I321" s="132">
        <f>I320+I319</f>
        <v>9429900</v>
      </c>
      <c r="J321" s="2359"/>
      <c r="K321" s="2360"/>
      <c r="L321" s="2361"/>
      <c r="M321" s="2361"/>
      <c r="N321" s="2361"/>
    </row>
    <row r="322" ht="19.5" customHeight="1"/>
    <row r="323" spans="1:9" ht="19.5" customHeight="1">
      <c r="A323" s="678"/>
      <c r="B323" s="678"/>
      <c r="C323" s="678"/>
      <c r="D323" s="678"/>
      <c r="E323" s="678"/>
      <c r="F323" s="678"/>
      <c r="G323" s="2303" t="s">
        <v>378</v>
      </c>
      <c r="H323" s="2303"/>
      <c r="I323" s="2303"/>
    </row>
    <row r="324" spans="1:9" ht="19.5" customHeight="1">
      <c r="A324" s="2253" t="s">
        <v>163</v>
      </c>
      <c r="B324" s="2253"/>
      <c r="C324" s="2253"/>
      <c r="D324" s="2253"/>
      <c r="E324" s="678"/>
      <c r="F324" s="678"/>
      <c r="G324" s="2253" t="s">
        <v>182</v>
      </c>
      <c r="H324" s="2253"/>
      <c r="I324" s="2253"/>
    </row>
    <row r="325" spans="1:9" ht="33" customHeight="1">
      <c r="A325" s="2253" t="s">
        <v>377</v>
      </c>
      <c r="B325" s="2253"/>
      <c r="C325" s="2253"/>
      <c r="D325" s="2253"/>
      <c r="E325" s="680"/>
      <c r="F325" s="678"/>
      <c r="G325" s="2252" t="str">
        <f>E300</f>
        <v>Kegiatan penyusunan Peraturan Desa tentang RPJM Desa, RKP Desa dan APB desa</v>
      </c>
      <c r="H325" s="2252"/>
      <c r="I325" s="2252"/>
    </row>
    <row r="326" spans="1:9" ht="19.5" customHeight="1">
      <c r="A326" s="2253"/>
      <c r="B326" s="2253"/>
      <c r="C326" s="680"/>
      <c r="D326" s="680"/>
      <c r="E326" s="680"/>
      <c r="F326" s="678"/>
      <c r="G326" s="722"/>
      <c r="H326" s="2253"/>
      <c r="I326" s="2253"/>
    </row>
    <row r="327" spans="1:9" ht="19.5" customHeight="1">
      <c r="A327" s="2253"/>
      <c r="B327" s="2253"/>
      <c r="C327" s="2253"/>
      <c r="D327" s="2253"/>
      <c r="E327" s="680"/>
      <c r="F327" s="678"/>
      <c r="G327" s="722"/>
      <c r="H327" s="2253"/>
      <c r="I327" s="2253"/>
    </row>
    <row r="328" spans="1:9" ht="19.5" customHeight="1">
      <c r="A328" s="2300" t="s">
        <v>374</v>
      </c>
      <c r="B328" s="2300"/>
      <c r="C328" s="2300"/>
      <c r="D328" s="2300"/>
      <c r="E328" s="680"/>
      <c r="F328" s="678"/>
      <c r="G328" s="2253" t="s">
        <v>379</v>
      </c>
      <c r="H328" s="2253"/>
      <c r="I328" s="2253"/>
    </row>
    <row r="329" spans="1:9" ht="19.5" customHeight="1">
      <c r="A329" s="2290"/>
      <c r="B329" s="2290"/>
      <c r="C329" s="2290"/>
      <c r="D329" s="2290"/>
      <c r="E329" s="115"/>
      <c r="F329" s="114"/>
      <c r="G329" s="723"/>
      <c r="H329" s="2290"/>
      <c r="I329" s="2290"/>
    </row>
    <row r="330" spans="1:9" ht="19.5" customHeight="1">
      <c r="A330" s="2290"/>
      <c r="B330" s="2290"/>
      <c r="C330" s="115"/>
      <c r="D330" s="115"/>
      <c r="E330" s="115"/>
      <c r="F330" s="114"/>
      <c r="G330" s="723"/>
      <c r="H330" s="2290"/>
      <c r="I330" s="2290"/>
    </row>
    <row r="331" spans="1:9" ht="19.5" customHeight="1">
      <c r="A331" s="2312"/>
      <c r="B331" s="2312"/>
      <c r="C331" s="2312"/>
      <c r="D331" s="2312"/>
      <c r="E331" s="116"/>
      <c r="F331" s="117"/>
      <c r="G331" s="723"/>
      <c r="H331" s="2291"/>
      <c r="I331" s="2291"/>
    </row>
    <row r="332" ht="19.5" customHeight="1"/>
    <row r="333" ht="19.5" customHeight="1"/>
    <row r="334" ht="19.5" customHeight="1"/>
    <row r="335" ht="19.5" customHeight="1"/>
    <row r="336" ht="21" customHeight="1"/>
    <row r="337" ht="21" customHeight="1"/>
    <row r="338" ht="21" customHeight="1"/>
    <row r="339" ht="21" customHeight="1"/>
    <row r="340" ht="21" customHeight="1"/>
    <row r="341" ht="19.5" customHeight="1"/>
    <row r="342" spans="1:18" s="75" customFormat="1" ht="19.5" customHeight="1">
      <c r="A342" s="704" t="s">
        <v>8</v>
      </c>
      <c r="B342" s="272" t="s">
        <v>83</v>
      </c>
      <c r="C342" s="272"/>
      <c r="D342" s="273" t="s">
        <v>38</v>
      </c>
      <c r="E342" s="2175" t="s">
        <v>19</v>
      </c>
      <c r="F342" s="2175"/>
      <c r="G342" s="2175"/>
      <c r="H342" s="2175"/>
      <c r="I342" s="2175"/>
      <c r="L342" s="76"/>
      <c r="Q342" s="77"/>
      <c r="R342" s="77"/>
    </row>
    <row r="343" spans="1:18" s="75" customFormat="1" ht="33" customHeight="1">
      <c r="A343" s="704" t="s">
        <v>9</v>
      </c>
      <c r="B343" s="272" t="s">
        <v>84</v>
      </c>
      <c r="C343" s="272"/>
      <c r="D343" s="273" t="s">
        <v>38</v>
      </c>
      <c r="E343" s="2260" t="str">
        <f>'RINGKASAN APB DES'!F104</f>
        <v>Kegiatan Fasilitasi Pembangunan, dan Pemeliharaan Kantor Desa</v>
      </c>
      <c r="F343" s="2260"/>
      <c r="G343" s="2260"/>
      <c r="H343" s="2260"/>
      <c r="I343" s="2260"/>
      <c r="L343" s="76"/>
      <c r="Q343" s="77"/>
      <c r="R343" s="77"/>
    </row>
    <row r="344" spans="1:18" s="75" customFormat="1" ht="19.5" customHeight="1">
      <c r="A344" s="704" t="s">
        <v>10</v>
      </c>
      <c r="B344" s="272" t="s">
        <v>85</v>
      </c>
      <c r="C344" s="272"/>
      <c r="D344" s="273" t="s">
        <v>38</v>
      </c>
      <c r="E344" s="273" t="s">
        <v>86</v>
      </c>
      <c r="F344" s="273"/>
      <c r="G344" s="733"/>
      <c r="H344" s="273"/>
      <c r="I344" s="768"/>
      <c r="L344" s="76"/>
      <c r="Q344" s="77"/>
      <c r="R344" s="77"/>
    </row>
    <row r="345" spans="1:18" s="75" customFormat="1" ht="19.5" customHeight="1">
      <c r="A345" s="811" t="s">
        <v>434</v>
      </c>
      <c r="B345" s="811"/>
      <c r="C345" s="811"/>
      <c r="D345" s="811" t="s">
        <v>38</v>
      </c>
      <c r="E345" s="812" t="s">
        <v>456</v>
      </c>
      <c r="G345" s="725"/>
      <c r="L345" s="76"/>
      <c r="Q345" s="77"/>
      <c r="R345" s="77"/>
    </row>
    <row r="346" spans="1:18" s="75" customFormat="1" ht="19.5" customHeight="1">
      <c r="A346" s="2301" t="s">
        <v>87</v>
      </c>
      <c r="B346" s="2284" t="s">
        <v>88</v>
      </c>
      <c r="C346" s="2284"/>
      <c r="D346" s="2284"/>
      <c r="E346" s="2284"/>
      <c r="F346" s="2271" t="s">
        <v>164</v>
      </c>
      <c r="G346" s="2272" t="s">
        <v>262</v>
      </c>
      <c r="H346" s="662" t="s">
        <v>90</v>
      </c>
      <c r="I346" s="764" t="s">
        <v>91</v>
      </c>
      <c r="J346" s="661"/>
      <c r="K346" s="1564"/>
      <c r="L346" s="76"/>
      <c r="Q346" s="77"/>
      <c r="R346" s="77"/>
    </row>
    <row r="347" spans="1:18" s="75" customFormat="1" ht="19.5" customHeight="1">
      <c r="A347" s="2302"/>
      <c r="B347" s="2284"/>
      <c r="C347" s="2284"/>
      <c r="D347" s="2284"/>
      <c r="E347" s="2284"/>
      <c r="F347" s="2271"/>
      <c r="G347" s="2273"/>
      <c r="H347" s="247" t="s">
        <v>42</v>
      </c>
      <c r="I347" s="765" t="s">
        <v>42</v>
      </c>
      <c r="L347" s="76"/>
      <c r="Q347" s="77"/>
      <c r="R347" s="77"/>
    </row>
    <row r="348" spans="1:18" s="75" customFormat="1" ht="18.75" customHeight="1">
      <c r="A348" s="702" t="s">
        <v>43</v>
      </c>
      <c r="B348" s="2227" t="s">
        <v>44</v>
      </c>
      <c r="C348" s="2227"/>
      <c r="D348" s="2227"/>
      <c r="E348" s="2227"/>
      <c r="F348" s="2227">
        <v>3</v>
      </c>
      <c r="G348" s="2227"/>
      <c r="H348" s="670">
        <v>4</v>
      </c>
      <c r="I348" s="702" t="s">
        <v>263</v>
      </c>
      <c r="L348" s="76"/>
      <c r="Q348" s="77"/>
      <c r="R348" s="77"/>
    </row>
    <row r="349" spans="1:18" s="75" customFormat="1" ht="19.5" customHeight="1">
      <c r="A349" s="256" t="s">
        <v>143</v>
      </c>
      <c r="B349" s="2238" t="str">
        <f>'RINGKASAN APB DES'!F105</f>
        <v>Belanja Barang dan Jasa</v>
      </c>
      <c r="C349" s="2239"/>
      <c r="D349" s="2239"/>
      <c r="E349" s="2240"/>
      <c r="F349" s="878"/>
      <c r="G349" s="726"/>
      <c r="H349" s="674"/>
      <c r="I349" s="831">
        <f>I350+I353</f>
        <v>21178800</v>
      </c>
      <c r="L349" s="76"/>
      <c r="Q349" s="77"/>
      <c r="R349" s="77"/>
    </row>
    <row r="350" spans="1:18" s="75" customFormat="1" ht="19.5" customHeight="1">
      <c r="A350" s="854" t="s">
        <v>421</v>
      </c>
      <c r="B350" s="855"/>
      <c r="C350" s="874" t="s">
        <v>142</v>
      </c>
      <c r="D350" s="671"/>
      <c r="E350" s="672"/>
      <c r="F350" s="879"/>
      <c r="G350" s="858"/>
      <c r="H350" s="869"/>
      <c r="I350" s="769">
        <f>I351+I352</f>
        <v>18000000</v>
      </c>
      <c r="L350" s="76"/>
      <c r="Q350" s="77"/>
      <c r="R350" s="77"/>
    </row>
    <row r="351" spans="1:18" s="75" customFormat="1" ht="19.5" customHeight="1">
      <c r="A351" s="856">
        <v>1</v>
      </c>
      <c r="B351" s="857"/>
      <c r="C351" s="857" t="s">
        <v>457</v>
      </c>
      <c r="D351" s="671"/>
      <c r="E351" s="672"/>
      <c r="F351" s="879">
        <v>12</v>
      </c>
      <c r="G351" s="858" t="s">
        <v>495</v>
      </c>
      <c r="H351" s="869">
        <v>1500000</v>
      </c>
      <c r="I351" s="769">
        <f>H351*F351</f>
        <v>18000000</v>
      </c>
      <c r="L351" s="76"/>
      <c r="Q351" s="77"/>
      <c r="R351" s="77"/>
    </row>
    <row r="352" spans="1:18" s="75" customFormat="1" ht="19.5" customHeight="1">
      <c r="A352" s="856">
        <v>2</v>
      </c>
      <c r="B352" s="857"/>
      <c r="C352" s="857" t="s">
        <v>458</v>
      </c>
      <c r="D352" s="671"/>
      <c r="E352" s="672"/>
      <c r="F352" s="879"/>
      <c r="G352" s="858" t="s">
        <v>496</v>
      </c>
      <c r="H352" s="869">
        <v>5000</v>
      </c>
      <c r="I352" s="769">
        <f>H352*F352</f>
        <v>0</v>
      </c>
      <c r="L352" s="76"/>
      <c r="Q352" s="77"/>
      <c r="R352" s="77"/>
    </row>
    <row r="353" spans="1:18" s="75" customFormat="1" ht="19.5" customHeight="1">
      <c r="A353" s="854" t="s">
        <v>422</v>
      </c>
      <c r="B353" s="855"/>
      <c r="C353" s="875" t="s">
        <v>428</v>
      </c>
      <c r="D353" s="671"/>
      <c r="E353" s="672"/>
      <c r="F353" s="879"/>
      <c r="G353" s="858"/>
      <c r="H353" s="869"/>
      <c r="I353" s="831">
        <f>SUM(I354:I372)</f>
        <v>3178800</v>
      </c>
      <c r="L353" s="76"/>
      <c r="Q353" s="77"/>
      <c r="R353" s="77"/>
    </row>
    <row r="354" spans="1:18" s="75" customFormat="1" ht="19.5" customHeight="1">
      <c r="A354" s="856"/>
      <c r="B354" s="857"/>
      <c r="C354" s="859" t="s">
        <v>459</v>
      </c>
      <c r="D354" s="671"/>
      <c r="E354" s="672"/>
      <c r="F354" s="880">
        <v>3</v>
      </c>
      <c r="G354" s="851" t="s">
        <v>455</v>
      </c>
      <c r="H354" s="870">
        <v>150000</v>
      </c>
      <c r="I354" s="769"/>
      <c r="L354" s="76"/>
      <c r="Q354" s="77"/>
      <c r="R354" s="77"/>
    </row>
    <row r="355" spans="1:18" s="75" customFormat="1" ht="19.5" customHeight="1">
      <c r="A355" s="856"/>
      <c r="B355" s="857"/>
      <c r="C355" s="860" t="s">
        <v>460</v>
      </c>
      <c r="D355" s="671"/>
      <c r="E355" s="672"/>
      <c r="F355" s="880">
        <v>30</v>
      </c>
      <c r="G355" s="851" t="s">
        <v>497</v>
      </c>
      <c r="H355" s="870">
        <v>10000</v>
      </c>
      <c r="I355" s="769"/>
      <c r="L355" s="76"/>
      <c r="Q355" s="77"/>
      <c r="R355" s="77"/>
    </row>
    <row r="356" spans="1:18" s="75" customFormat="1" ht="19.5" customHeight="1">
      <c r="A356" s="856"/>
      <c r="B356" s="857"/>
      <c r="C356" s="860" t="s">
        <v>461</v>
      </c>
      <c r="D356" s="671"/>
      <c r="E356" s="672"/>
      <c r="F356" s="880">
        <v>3</v>
      </c>
      <c r="G356" s="851" t="s">
        <v>455</v>
      </c>
      <c r="H356" s="870">
        <v>10000</v>
      </c>
      <c r="I356" s="769"/>
      <c r="L356" s="76"/>
      <c r="Q356" s="77"/>
      <c r="R356" s="77"/>
    </row>
    <row r="357" spans="1:18" s="75" customFormat="1" ht="19.5" customHeight="1">
      <c r="A357" s="856"/>
      <c r="B357" s="857"/>
      <c r="C357" s="859" t="s">
        <v>462</v>
      </c>
      <c r="D357" s="671"/>
      <c r="E357" s="672"/>
      <c r="F357" s="880">
        <v>2</v>
      </c>
      <c r="G357" s="851" t="s">
        <v>455</v>
      </c>
      <c r="H357" s="870">
        <v>30000</v>
      </c>
      <c r="I357" s="769"/>
      <c r="L357" s="76"/>
      <c r="Q357" s="77"/>
      <c r="R357" s="77"/>
    </row>
    <row r="358" spans="1:18" s="75" customFormat="1" ht="19.5" customHeight="1">
      <c r="A358" s="856"/>
      <c r="B358" s="857"/>
      <c r="C358" s="859" t="s">
        <v>463</v>
      </c>
      <c r="D358" s="671"/>
      <c r="E358" s="672"/>
      <c r="F358" s="880">
        <v>40</v>
      </c>
      <c r="G358" s="851" t="s">
        <v>497</v>
      </c>
      <c r="H358" s="870">
        <v>45000</v>
      </c>
      <c r="I358" s="769">
        <f aca="true" t="shared" si="3" ref="I358:I372">H358*F358</f>
        <v>1800000</v>
      </c>
      <c r="L358" s="76"/>
      <c r="Q358" s="77"/>
      <c r="R358" s="77"/>
    </row>
    <row r="359" spans="1:18" s="75" customFormat="1" ht="19.5" customHeight="1">
      <c r="A359" s="856"/>
      <c r="B359" s="861"/>
      <c r="C359" s="876" t="s">
        <v>464</v>
      </c>
      <c r="D359" s="671"/>
      <c r="E359" s="672"/>
      <c r="F359" s="881">
        <v>3</v>
      </c>
      <c r="G359" s="852" t="s">
        <v>455</v>
      </c>
      <c r="H359" s="871">
        <v>30000</v>
      </c>
      <c r="I359" s="769">
        <f t="shared" si="3"/>
        <v>90000</v>
      </c>
      <c r="L359" s="76"/>
      <c r="Q359" s="77"/>
      <c r="R359" s="77"/>
    </row>
    <row r="360" spans="1:18" s="75" customFormat="1" ht="19.5" customHeight="1">
      <c r="A360" s="856"/>
      <c r="B360" s="862"/>
      <c r="C360" s="863" t="s">
        <v>465</v>
      </c>
      <c r="D360" s="671"/>
      <c r="E360" s="672"/>
      <c r="F360" s="882">
        <v>3</v>
      </c>
      <c r="G360" s="853" t="s">
        <v>498</v>
      </c>
      <c r="H360" s="872">
        <v>37000</v>
      </c>
      <c r="I360" s="769">
        <f t="shared" si="3"/>
        <v>111000</v>
      </c>
      <c r="L360" s="76"/>
      <c r="Q360" s="77"/>
      <c r="R360" s="77"/>
    </row>
    <row r="361" spans="1:18" s="75" customFormat="1" ht="19.5" customHeight="1">
      <c r="A361" s="864"/>
      <c r="B361" s="865"/>
      <c r="C361" s="2176" t="s">
        <v>466</v>
      </c>
      <c r="D361" s="2176"/>
      <c r="E361" s="2177"/>
      <c r="F361" s="880">
        <v>2</v>
      </c>
      <c r="G361" s="851" t="s">
        <v>455</v>
      </c>
      <c r="H361" s="870">
        <v>125000</v>
      </c>
      <c r="I361" s="769">
        <f t="shared" si="3"/>
        <v>250000</v>
      </c>
      <c r="L361" s="76"/>
      <c r="Q361" s="77"/>
      <c r="R361" s="77"/>
    </row>
    <row r="362" spans="1:18" s="75" customFormat="1" ht="19.5" customHeight="1">
      <c r="A362" s="864"/>
      <c r="B362" s="865"/>
      <c r="C362" s="2188" t="s">
        <v>703</v>
      </c>
      <c r="D362" s="2176"/>
      <c r="E362" s="2177"/>
      <c r="F362" s="880">
        <v>2</v>
      </c>
      <c r="G362" s="851" t="s">
        <v>455</v>
      </c>
      <c r="H362" s="870">
        <v>150000</v>
      </c>
      <c r="I362" s="769">
        <f t="shared" si="3"/>
        <v>300000</v>
      </c>
      <c r="L362" s="76"/>
      <c r="Q362" s="77"/>
      <c r="R362" s="77"/>
    </row>
    <row r="363" spans="1:18" s="75" customFormat="1" ht="19.5" customHeight="1">
      <c r="A363" s="856"/>
      <c r="B363" s="857"/>
      <c r="C363" s="2176" t="s">
        <v>467</v>
      </c>
      <c r="D363" s="2176"/>
      <c r="E363" s="2177"/>
      <c r="F363" s="880">
        <v>2</v>
      </c>
      <c r="G363" s="851" t="s">
        <v>499</v>
      </c>
      <c r="H363" s="870">
        <v>20000</v>
      </c>
      <c r="I363" s="769">
        <f t="shared" si="3"/>
        <v>40000</v>
      </c>
      <c r="L363" s="76"/>
      <c r="Q363" s="77"/>
      <c r="R363" s="77"/>
    </row>
    <row r="364" spans="1:18" s="75" customFormat="1" ht="19.5" customHeight="1">
      <c r="A364" s="856"/>
      <c r="B364" s="857"/>
      <c r="C364" s="859" t="s">
        <v>468</v>
      </c>
      <c r="D364" s="671"/>
      <c r="E364" s="672"/>
      <c r="F364" s="880">
        <v>2</v>
      </c>
      <c r="G364" s="851" t="s">
        <v>455</v>
      </c>
      <c r="H364" s="870">
        <v>20000</v>
      </c>
      <c r="I364" s="769">
        <f t="shared" si="3"/>
        <v>40000</v>
      </c>
      <c r="L364" s="76"/>
      <c r="Q364" s="77"/>
      <c r="R364" s="77"/>
    </row>
    <row r="365" spans="1:18" s="75" customFormat="1" ht="19.5" customHeight="1">
      <c r="A365" s="856"/>
      <c r="B365" s="857"/>
      <c r="C365" s="859" t="s">
        <v>469</v>
      </c>
      <c r="D365" s="671"/>
      <c r="E365" s="672"/>
      <c r="F365" s="880">
        <v>3</v>
      </c>
      <c r="G365" s="851" t="s">
        <v>455</v>
      </c>
      <c r="H365" s="870">
        <v>25000</v>
      </c>
      <c r="I365" s="769">
        <f t="shared" si="3"/>
        <v>75000</v>
      </c>
      <c r="L365" s="76"/>
      <c r="Q365" s="77"/>
      <c r="R365" s="77"/>
    </row>
    <row r="366" spans="1:18" s="75" customFormat="1" ht="19.5" customHeight="1">
      <c r="A366" s="856"/>
      <c r="B366" s="857"/>
      <c r="C366" s="859" t="s">
        <v>470</v>
      </c>
      <c r="D366" s="671"/>
      <c r="E366" s="672"/>
      <c r="F366" s="880">
        <v>3</v>
      </c>
      <c r="G366" s="851" t="s">
        <v>455</v>
      </c>
      <c r="H366" s="870">
        <v>15000</v>
      </c>
      <c r="I366" s="769">
        <f t="shared" si="3"/>
        <v>45000</v>
      </c>
      <c r="L366" s="76"/>
      <c r="Q366" s="77"/>
      <c r="R366" s="77"/>
    </row>
    <row r="367" spans="1:18" s="75" customFormat="1" ht="19.5" customHeight="1">
      <c r="A367" s="856"/>
      <c r="B367" s="857"/>
      <c r="C367" s="859" t="s">
        <v>471</v>
      </c>
      <c r="D367" s="671"/>
      <c r="E367" s="672"/>
      <c r="F367" s="880">
        <v>2</v>
      </c>
      <c r="G367" s="851" t="s">
        <v>455</v>
      </c>
      <c r="H367" s="870">
        <v>15000</v>
      </c>
      <c r="I367" s="769">
        <f t="shared" si="3"/>
        <v>30000</v>
      </c>
      <c r="L367" s="76"/>
      <c r="Q367" s="77"/>
      <c r="R367" s="77"/>
    </row>
    <row r="368" spans="1:18" s="75" customFormat="1" ht="19.5" customHeight="1">
      <c r="A368" s="856"/>
      <c r="B368" s="857"/>
      <c r="C368" s="859" t="s">
        <v>472</v>
      </c>
      <c r="D368" s="671"/>
      <c r="E368" s="672"/>
      <c r="F368" s="880">
        <v>1</v>
      </c>
      <c r="G368" s="851" t="s">
        <v>455</v>
      </c>
      <c r="H368" s="870">
        <v>10000</v>
      </c>
      <c r="I368" s="769">
        <f t="shared" si="3"/>
        <v>10000</v>
      </c>
      <c r="L368" s="76"/>
      <c r="Q368" s="77"/>
      <c r="R368" s="77"/>
    </row>
    <row r="369" spans="1:18" s="75" customFormat="1" ht="19.5" customHeight="1">
      <c r="A369" s="856"/>
      <c r="B369" s="857"/>
      <c r="C369" s="859" t="s">
        <v>473</v>
      </c>
      <c r="D369" s="671"/>
      <c r="E369" s="672"/>
      <c r="F369" s="880">
        <v>5</v>
      </c>
      <c r="G369" s="851" t="s">
        <v>501</v>
      </c>
      <c r="H369" s="870">
        <v>30000</v>
      </c>
      <c r="I369" s="769">
        <f t="shared" si="3"/>
        <v>150000</v>
      </c>
      <c r="L369" s="76"/>
      <c r="Q369" s="77"/>
      <c r="R369" s="77"/>
    </row>
    <row r="370" spans="1:18" s="75" customFormat="1" ht="19.5" customHeight="1">
      <c r="A370" s="856"/>
      <c r="B370" s="857"/>
      <c r="C370" s="859" t="s">
        <v>474</v>
      </c>
      <c r="D370" s="671"/>
      <c r="E370" s="672"/>
      <c r="F370" s="880">
        <v>2</v>
      </c>
      <c r="G370" s="851" t="s">
        <v>499</v>
      </c>
      <c r="H370" s="870">
        <v>40000</v>
      </c>
      <c r="I370" s="769">
        <f t="shared" si="3"/>
        <v>80000</v>
      </c>
      <c r="L370" s="76"/>
      <c r="Q370" s="77"/>
      <c r="R370" s="77"/>
    </row>
    <row r="371" spans="1:18" s="75" customFormat="1" ht="19.5" customHeight="1">
      <c r="A371" s="856"/>
      <c r="B371" s="857"/>
      <c r="C371" s="859" t="s">
        <v>475</v>
      </c>
      <c r="D371" s="671"/>
      <c r="E371" s="672"/>
      <c r="F371" s="880">
        <v>10</v>
      </c>
      <c r="G371" s="851" t="s">
        <v>500</v>
      </c>
      <c r="H371" s="870">
        <v>10000</v>
      </c>
      <c r="I371" s="769">
        <f t="shared" si="3"/>
        <v>100000</v>
      </c>
      <c r="L371" s="76"/>
      <c r="Q371" s="77"/>
      <c r="R371" s="77"/>
    </row>
    <row r="372" spans="1:18" s="75" customFormat="1" ht="19.5" customHeight="1">
      <c r="A372" s="856"/>
      <c r="B372" s="857"/>
      <c r="C372" s="859" t="s">
        <v>476</v>
      </c>
      <c r="D372" s="671"/>
      <c r="E372" s="672"/>
      <c r="F372" s="880">
        <v>1</v>
      </c>
      <c r="G372" s="851" t="s">
        <v>455</v>
      </c>
      <c r="H372" s="870">
        <v>57800</v>
      </c>
      <c r="I372" s="769">
        <f t="shared" si="3"/>
        <v>57800</v>
      </c>
      <c r="L372" s="76"/>
      <c r="Q372" s="77"/>
      <c r="R372" s="77"/>
    </row>
    <row r="373" spans="1:18" s="75" customFormat="1" ht="19.5" customHeight="1">
      <c r="A373" s="866"/>
      <c r="B373" s="867"/>
      <c r="C373" s="877"/>
      <c r="D373" s="671"/>
      <c r="E373" s="672"/>
      <c r="F373" s="867"/>
      <c r="G373" s="868"/>
      <c r="H373" s="873"/>
      <c r="I373" s="769"/>
      <c r="L373" s="76"/>
      <c r="Q373" s="77"/>
      <c r="R373" s="77"/>
    </row>
    <row r="374" spans="1:18" s="75" customFormat="1" ht="19.5" customHeight="1">
      <c r="A374" s="854" t="s">
        <v>145</v>
      </c>
      <c r="B374" s="855"/>
      <c r="C374" s="875" t="s">
        <v>66</v>
      </c>
      <c r="D374" s="671"/>
      <c r="E374" s="672"/>
      <c r="F374" s="879"/>
      <c r="G374" s="858"/>
      <c r="H374" s="869"/>
      <c r="I374" s="831">
        <f>I375+I394+I395</f>
        <v>31249000</v>
      </c>
      <c r="L374" s="76"/>
      <c r="Q374" s="77"/>
      <c r="R374" s="77"/>
    </row>
    <row r="375" spans="1:18" s="75" customFormat="1" ht="19.5" customHeight="1">
      <c r="A375" s="856">
        <v>1</v>
      </c>
      <c r="B375" s="857"/>
      <c r="C375" s="857" t="s">
        <v>477</v>
      </c>
      <c r="D375" s="671"/>
      <c r="E375" s="672"/>
      <c r="F375" s="879"/>
      <c r="G375" s="858"/>
      <c r="H375" s="869"/>
      <c r="I375" s="831">
        <f>SUM(I376:I393)</f>
        <v>21179000</v>
      </c>
      <c r="J375" s="903">
        <v>21179000</v>
      </c>
      <c r="L375" s="76"/>
      <c r="Q375" s="77"/>
      <c r="R375" s="77"/>
    </row>
    <row r="376" spans="1:18" s="75" customFormat="1" ht="19.5" customHeight="1">
      <c r="A376" s="856"/>
      <c r="B376" s="857"/>
      <c r="C376" s="860" t="s">
        <v>112</v>
      </c>
      <c r="D376" s="671"/>
      <c r="E376" s="672"/>
      <c r="F376" s="880">
        <v>4</v>
      </c>
      <c r="G376" s="851" t="s">
        <v>502</v>
      </c>
      <c r="H376" s="870">
        <v>225000</v>
      </c>
      <c r="I376" s="769">
        <f>H376*F376</f>
        <v>900000</v>
      </c>
      <c r="J376" s="903">
        <f>J375-I375</f>
        <v>0</v>
      </c>
      <c r="L376" s="76"/>
      <c r="Q376" s="77"/>
      <c r="R376" s="77"/>
    </row>
    <row r="377" spans="1:18" s="75" customFormat="1" ht="19.5" customHeight="1">
      <c r="A377" s="856"/>
      <c r="B377" s="857"/>
      <c r="C377" s="859" t="s">
        <v>70</v>
      </c>
      <c r="D377" s="341"/>
      <c r="E377" s="804"/>
      <c r="F377" s="880">
        <v>5</v>
      </c>
      <c r="G377" s="851" t="s">
        <v>502</v>
      </c>
      <c r="H377" s="1666">
        <v>215000</v>
      </c>
      <c r="I377" s="769">
        <f aca="true" t="shared" si="4" ref="I377:I393">H377*F377</f>
        <v>1075000</v>
      </c>
      <c r="L377" s="76"/>
      <c r="Q377" s="77"/>
      <c r="R377" s="77"/>
    </row>
    <row r="378" spans="1:18" s="75" customFormat="1" ht="19.5" customHeight="1">
      <c r="A378" s="856"/>
      <c r="B378" s="857"/>
      <c r="C378" s="859" t="s">
        <v>69</v>
      </c>
      <c r="D378" s="667"/>
      <c r="E378" s="668"/>
      <c r="F378" s="880">
        <v>25</v>
      </c>
      <c r="G378" s="851" t="s">
        <v>503</v>
      </c>
      <c r="H378" s="870">
        <v>74000</v>
      </c>
      <c r="I378" s="769">
        <f t="shared" si="4"/>
        <v>1850000</v>
      </c>
      <c r="L378" s="76"/>
      <c r="Q378" s="77"/>
      <c r="R378" s="77"/>
    </row>
    <row r="379" spans="1:18" s="75" customFormat="1" ht="19.5" customHeight="1">
      <c r="A379" s="856"/>
      <c r="B379" s="857"/>
      <c r="C379" s="859" t="s">
        <v>478</v>
      </c>
      <c r="D379" s="667"/>
      <c r="E379" s="668"/>
      <c r="F379" s="880">
        <v>25</v>
      </c>
      <c r="G379" s="851" t="s">
        <v>504</v>
      </c>
      <c r="H379" s="870">
        <v>36000</v>
      </c>
      <c r="I379" s="769">
        <f t="shared" si="4"/>
        <v>900000</v>
      </c>
      <c r="L379" s="76"/>
      <c r="Q379" s="77"/>
      <c r="R379" s="77"/>
    </row>
    <row r="380" spans="1:18" s="75" customFormat="1" ht="19.5" customHeight="1">
      <c r="A380" s="856"/>
      <c r="B380" s="857"/>
      <c r="C380" s="859" t="s">
        <v>479</v>
      </c>
      <c r="D380" s="667"/>
      <c r="E380" s="668"/>
      <c r="F380" s="880">
        <v>15</v>
      </c>
      <c r="G380" s="851" t="s">
        <v>504</v>
      </c>
      <c r="H380" s="870">
        <v>28000</v>
      </c>
      <c r="I380" s="769">
        <f t="shared" si="4"/>
        <v>420000</v>
      </c>
      <c r="L380" s="76"/>
      <c r="Q380" s="77"/>
      <c r="R380" s="77"/>
    </row>
    <row r="381" spans="1:18" s="75" customFormat="1" ht="19.5" customHeight="1">
      <c r="A381" s="856"/>
      <c r="B381" s="857"/>
      <c r="C381" s="859" t="s">
        <v>480</v>
      </c>
      <c r="D381" s="667"/>
      <c r="E381" s="668"/>
      <c r="F381" s="880">
        <v>19</v>
      </c>
      <c r="G381" s="851" t="s">
        <v>505</v>
      </c>
      <c r="H381" s="870">
        <v>45000</v>
      </c>
      <c r="I381" s="769">
        <f t="shared" si="4"/>
        <v>855000</v>
      </c>
      <c r="L381" s="76"/>
      <c r="Q381" s="77"/>
      <c r="R381" s="77"/>
    </row>
    <row r="382" spans="1:18" s="75" customFormat="1" ht="19.5" customHeight="1">
      <c r="A382" s="856"/>
      <c r="B382" s="857"/>
      <c r="C382" s="859" t="s">
        <v>481</v>
      </c>
      <c r="D382" s="667"/>
      <c r="E382" s="668"/>
      <c r="F382" s="880">
        <v>300</v>
      </c>
      <c r="G382" s="851" t="s">
        <v>455</v>
      </c>
      <c r="H382" s="870">
        <v>2400</v>
      </c>
      <c r="I382" s="769">
        <f t="shared" si="4"/>
        <v>720000</v>
      </c>
      <c r="K382" s="2058"/>
      <c r="L382" s="76"/>
      <c r="Q382" s="77"/>
      <c r="R382" s="77"/>
    </row>
    <row r="383" spans="1:18" s="75" customFormat="1" ht="19.5" customHeight="1">
      <c r="A383" s="856"/>
      <c r="B383" s="857"/>
      <c r="C383" s="2176" t="s">
        <v>482</v>
      </c>
      <c r="D383" s="2176"/>
      <c r="E383" s="2177"/>
      <c r="F383" s="880">
        <v>8.4</v>
      </c>
      <c r="G383" s="851" t="s">
        <v>506</v>
      </c>
      <c r="H383" s="870">
        <v>70000</v>
      </c>
      <c r="I383" s="769">
        <f t="shared" si="4"/>
        <v>588000</v>
      </c>
      <c r="K383" s="2058">
        <v>5400000</v>
      </c>
      <c r="L383" s="76"/>
      <c r="Q383" s="77"/>
      <c r="R383" s="77"/>
    </row>
    <row r="384" spans="1:18" s="75" customFormat="1" ht="19.5" customHeight="1">
      <c r="A384" s="856"/>
      <c r="B384" s="857"/>
      <c r="C384" s="2176" t="s">
        <v>483</v>
      </c>
      <c r="D384" s="2176"/>
      <c r="E384" s="2177"/>
      <c r="F384" s="880">
        <v>4.8</v>
      </c>
      <c r="G384" s="851" t="s">
        <v>506</v>
      </c>
      <c r="H384" s="870">
        <v>70000</v>
      </c>
      <c r="I384" s="769">
        <f t="shared" si="4"/>
        <v>336000</v>
      </c>
      <c r="L384" s="76"/>
      <c r="Q384" s="77"/>
      <c r="R384" s="77"/>
    </row>
    <row r="385" spans="1:18" s="75" customFormat="1" ht="19.5" customHeight="1">
      <c r="A385" s="856"/>
      <c r="B385" s="857"/>
      <c r="C385" s="2176" t="s">
        <v>484</v>
      </c>
      <c r="D385" s="2176"/>
      <c r="E385" s="2177"/>
      <c r="F385" s="880">
        <v>3</v>
      </c>
      <c r="G385" s="851" t="s">
        <v>455</v>
      </c>
      <c r="H385" s="870">
        <v>400000</v>
      </c>
      <c r="I385" s="769">
        <f t="shared" si="4"/>
        <v>1200000</v>
      </c>
      <c r="L385" s="76"/>
      <c r="Q385" s="77"/>
      <c r="R385" s="77"/>
    </row>
    <row r="386" spans="1:18" s="75" customFormat="1" ht="19.5" customHeight="1">
      <c r="A386" s="856"/>
      <c r="B386" s="857"/>
      <c r="C386" s="859" t="s">
        <v>485</v>
      </c>
      <c r="D386" s="667"/>
      <c r="E386" s="668"/>
      <c r="F386" s="880">
        <v>1</v>
      </c>
      <c r="G386" s="851" t="s">
        <v>455</v>
      </c>
      <c r="H386" s="870">
        <v>1000000</v>
      </c>
      <c r="I386" s="769">
        <f t="shared" si="4"/>
        <v>1000000</v>
      </c>
      <c r="L386" s="76"/>
      <c r="Q386" s="77"/>
      <c r="R386" s="77"/>
    </row>
    <row r="387" spans="1:18" s="75" customFormat="1" ht="19.5" customHeight="1">
      <c r="A387" s="856"/>
      <c r="B387" s="857"/>
      <c r="C387" s="860" t="s">
        <v>486</v>
      </c>
      <c r="D387" s="44"/>
      <c r="E387" s="46"/>
      <c r="F387" s="880">
        <v>8</v>
      </c>
      <c r="G387" s="851" t="s">
        <v>503</v>
      </c>
      <c r="H387" s="870">
        <v>20000</v>
      </c>
      <c r="I387" s="769">
        <f t="shared" si="4"/>
        <v>160000</v>
      </c>
      <c r="L387" s="76"/>
      <c r="Q387" s="77"/>
      <c r="R387" s="77"/>
    </row>
    <row r="388" spans="1:18" s="75" customFormat="1" ht="19.5" customHeight="1">
      <c r="A388" s="856"/>
      <c r="B388" s="857"/>
      <c r="C388" s="860" t="s">
        <v>487</v>
      </c>
      <c r="D388" s="44"/>
      <c r="E388" s="46"/>
      <c r="F388" s="880">
        <v>5</v>
      </c>
      <c r="G388" s="851" t="s">
        <v>496</v>
      </c>
      <c r="H388" s="870">
        <v>45000</v>
      </c>
      <c r="I388" s="769">
        <f t="shared" si="4"/>
        <v>225000</v>
      </c>
      <c r="L388" s="76"/>
      <c r="Q388" s="77"/>
      <c r="R388" s="77"/>
    </row>
    <row r="389" spans="1:18" s="75" customFormat="1" ht="19.5" customHeight="1">
      <c r="A389" s="856"/>
      <c r="B389" s="857"/>
      <c r="C389" s="860" t="s">
        <v>488</v>
      </c>
      <c r="D389" s="44"/>
      <c r="E389" s="46"/>
      <c r="F389" s="880">
        <v>12</v>
      </c>
      <c r="G389" s="851" t="s">
        <v>504</v>
      </c>
      <c r="H389" s="870">
        <v>80000</v>
      </c>
      <c r="I389" s="769">
        <f t="shared" si="4"/>
        <v>960000</v>
      </c>
      <c r="L389" s="76"/>
      <c r="Q389" s="77"/>
      <c r="R389" s="77"/>
    </row>
    <row r="390" spans="1:18" s="75" customFormat="1" ht="19.5" customHeight="1">
      <c r="A390" s="856"/>
      <c r="B390" s="857"/>
      <c r="C390" s="860" t="s">
        <v>489</v>
      </c>
      <c r="D390" s="44"/>
      <c r="E390" s="46"/>
      <c r="F390" s="880">
        <v>10</v>
      </c>
      <c r="G390" s="851" t="s">
        <v>504</v>
      </c>
      <c r="H390" s="870">
        <v>25000</v>
      </c>
      <c r="I390" s="769">
        <f t="shared" si="4"/>
        <v>250000</v>
      </c>
      <c r="L390" s="76"/>
      <c r="Q390" s="77"/>
      <c r="R390" s="77"/>
    </row>
    <row r="391" spans="1:18" s="75" customFormat="1" ht="19.5" customHeight="1">
      <c r="A391" s="856"/>
      <c r="B391" s="857"/>
      <c r="C391" s="860" t="s">
        <v>490</v>
      </c>
      <c r="D391" s="44"/>
      <c r="E391" s="46"/>
      <c r="F391" s="880">
        <v>14</v>
      </c>
      <c r="G391" s="851" t="s">
        <v>454</v>
      </c>
      <c r="H391" s="870">
        <v>50000</v>
      </c>
      <c r="I391" s="769">
        <f t="shared" si="4"/>
        <v>700000</v>
      </c>
      <c r="L391" s="76"/>
      <c r="Q391" s="77"/>
      <c r="R391" s="77"/>
    </row>
    <row r="392" spans="1:18" s="75" customFormat="1" ht="19.5" customHeight="1">
      <c r="A392" s="856"/>
      <c r="B392" s="857"/>
      <c r="C392" s="860" t="s">
        <v>491</v>
      </c>
      <c r="D392" s="44"/>
      <c r="E392" s="46"/>
      <c r="F392" s="880">
        <v>28</v>
      </c>
      <c r="G392" s="851" t="s">
        <v>507</v>
      </c>
      <c r="H392" s="870">
        <v>130000</v>
      </c>
      <c r="I392" s="769">
        <f t="shared" si="4"/>
        <v>3640000</v>
      </c>
      <c r="L392" s="76"/>
      <c r="Q392" s="77"/>
      <c r="R392" s="77"/>
    </row>
    <row r="393" spans="1:18" s="75" customFormat="1" ht="19.5" customHeight="1">
      <c r="A393" s="856"/>
      <c r="B393" s="857"/>
      <c r="C393" s="860" t="s">
        <v>492</v>
      </c>
      <c r="D393" s="806"/>
      <c r="E393" s="807"/>
      <c r="F393" s="880">
        <v>60</v>
      </c>
      <c r="G393" s="851" t="s">
        <v>507</v>
      </c>
      <c r="H393" s="870">
        <v>90000</v>
      </c>
      <c r="I393" s="769">
        <f t="shared" si="4"/>
        <v>5400000</v>
      </c>
      <c r="L393" s="76"/>
      <c r="Q393" s="77"/>
      <c r="R393" s="77"/>
    </row>
    <row r="394" spans="1:18" s="1672" customFormat="1" ht="19.5" customHeight="1">
      <c r="A394" s="1667">
        <v>2</v>
      </c>
      <c r="B394" s="1524"/>
      <c r="C394" s="1524" t="s">
        <v>493</v>
      </c>
      <c r="D394" s="1668"/>
      <c r="E394" s="1669"/>
      <c r="F394" s="1670">
        <v>1</v>
      </c>
      <c r="G394" s="1519" t="s">
        <v>508</v>
      </c>
      <c r="H394" s="1671">
        <v>3270000</v>
      </c>
      <c r="I394" s="2059">
        <f>H394*F394</f>
        <v>3270000</v>
      </c>
      <c r="L394" s="1673"/>
      <c r="Q394" s="1674"/>
      <c r="R394" s="1674"/>
    </row>
    <row r="395" spans="1:18" s="1672" customFormat="1" ht="19.5" customHeight="1">
      <c r="A395" s="1667">
        <v>3</v>
      </c>
      <c r="B395" s="1524"/>
      <c r="C395" s="1524" t="s">
        <v>494</v>
      </c>
      <c r="D395" s="1675"/>
      <c r="E395" s="1676"/>
      <c r="F395" s="1670">
        <v>34</v>
      </c>
      <c r="G395" s="1519" t="s">
        <v>506</v>
      </c>
      <c r="H395" s="1671">
        <v>200000</v>
      </c>
      <c r="I395" s="2059">
        <f>H395*F395</f>
        <v>6800000</v>
      </c>
      <c r="L395" s="1673"/>
      <c r="Q395" s="1674"/>
      <c r="R395" s="1674"/>
    </row>
    <row r="396" spans="1:18" s="75" customFormat="1" ht="19.5" customHeight="1">
      <c r="A396" s="856"/>
      <c r="B396" s="857"/>
      <c r="C396" s="857"/>
      <c r="D396" s="44"/>
      <c r="E396" s="46"/>
      <c r="F396" s="879"/>
      <c r="G396" s="858"/>
      <c r="H396" s="869"/>
      <c r="I396" s="221"/>
      <c r="L396" s="76"/>
      <c r="Q396" s="77"/>
      <c r="R396" s="77"/>
    </row>
    <row r="397" spans="1:18" s="75" customFormat="1" ht="19.5" customHeight="1">
      <c r="A397" s="265"/>
      <c r="B397" s="828"/>
      <c r="C397" s="885" t="s">
        <v>437</v>
      </c>
      <c r="D397" s="362"/>
      <c r="E397" s="829"/>
      <c r="F397" s="880"/>
      <c r="G397" s="727"/>
      <c r="H397" s="277"/>
      <c r="I397" s="826">
        <f>I374+I349</f>
        <v>52427800</v>
      </c>
      <c r="L397" s="76"/>
      <c r="Q397" s="77"/>
      <c r="R397" s="77"/>
    </row>
    <row r="398" spans="1:18" s="75" customFormat="1" ht="19.5" customHeight="1">
      <c r="A398" s="275"/>
      <c r="B398" s="2381"/>
      <c r="C398" s="2261"/>
      <c r="D398" s="2261"/>
      <c r="E398" s="2382"/>
      <c r="F398" s="880" t="s">
        <v>438</v>
      </c>
      <c r="G398" s="727"/>
      <c r="H398" s="824">
        <v>0.02</v>
      </c>
      <c r="I398" s="221">
        <v>624912</v>
      </c>
      <c r="J398" s="903"/>
      <c r="K398" s="903"/>
      <c r="L398" s="76"/>
      <c r="Q398" s="77"/>
      <c r="R398" s="77"/>
    </row>
    <row r="399" spans="1:18" s="75" customFormat="1" ht="19.5" customHeight="1">
      <c r="A399" s="275"/>
      <c r="B399" s="669"/>
      <c r="C399" s="664"/>
      <c r="D399" s="664"/>
      <c r="E399" s="664"/>
      <c r="F399" s="884" t="s">
        <v>439</v>
      </c>
      <c r="G399" s="727"/>
      <c r="H399" s="277"/>
      <c r="I399" s="826">
        <f>I398+I397</f>
        <v>53052712</v>
      </c>
      <c r="L399" s="76"/>
      <c r="Q399" s="77"/>
      <c r="R399" s="77"/>
    </row>
    <row r="400" spans="1:18" s="75" customFormat="1" ht="19.5" customHeight="1">
      <c r="A400" s="329"/>
      <c r="B400" s="848"/>
      <c r="C400" s="329"/>
      <c r="D400" s="329"/>
      <c r="E400" s="329"/>
      <c r="F400" s="881"/>
      <c r="G400" s="738"/>
      <c r="H400" s="849"/>
      <c r="I400" s="850"/>
      <c r="L400" s="76"/>
      <c r="Q400" s="77"/>
      <c r="R400" s="77"/>
    </row>
    <row r="401" spans="1:18" s="75" customFormat="1" ht="19.5" customHeight="1">
      <c r="A401" s="678"/>
      <c r="B401" s="678"/>
      <c r="C401" s="678"/>
      <c r="D401" s="678"/>
      <c r="E401" s="678"/>
      <c r="F401" s="678"/>
      <c r="G401" s="2303" t="s">
        <v>378</v>
      </c>
      <c r="H401" s="2303"/>
      <c r="I401" s="2303"/>
      <c r="L401" s="76"/>
      <c r="Q401" s="77"/>
      <c r="R401" s="77"/>
    </row>
    <row r="402" spans="1:18" s="75" customFormat="1" ht="19.5" customHeight="1">
      <c r="A402" s="2253" t="s">
        <v>163</v>
      </c>
      <c r="B402" s="2253"/>
      <c r="C402" s="2253"/>
      <c r="D402" s="2253"/>
      <c r="E402" s="678"/>
      <c r="F402" s="678"/>
      <c r="G402" s="2253" t="s">
        <v>182</v>
      </c>
      <c r="H402" s="2253"/>
      <c r="I402" s="2253"/>
      <c r="L402" s="76"/>
      <c r="Q402" s="77"/>
      <c r="R402" s="77"/>
    </row>
    <row r="403" spans="1:18" s="75" customFormat="1" ht="33" customHeight="1">
      <c r="A403" s="2253" t="s">
        <v>377</v>
      </c>
      <c r="B403" s="2253"/>
      <c r="C403" s="2253"/>
      <c r="D403" s="2253"/>
      <c r="E403" s="680"/>
      <c r="F403" s="678"/>
      <c r="G403" s="2252" t="s">
        <v>310</v>
      </c>
      <c r="H403" s="2252"/>
      <c r="I403" s="2252"/>
      <c r="L403" s="76"/>
      <c r="Q403" s="77"/>
      <c r="R403" s="77"/>
    </row>
    <row r="404" spans="1:18" s="75" customFormat="1" ht="19.5" customHeight="1">
      <c r="A404" s="2253"/>
      <c r="B404" s="2253"/>
      <c r="C404" s="680"/>
      <c r="D404" s="680"/>
      <c r="E404" s="680"/>
      <c r="F404" s="678"/>
      <c r="G404" s="722"/>
      <c r="H404" s="2253"/>
      <c r="I404" s="2253"/>
      <c r="L404" s="76"/>
      <c r="Q404" s="77"/>
      <c r="R404" s="77"/>
    </row>
    <row r="405" spans="1:18" s="75" customFormat="1" ht="19.5" customHeight="1">
      <c r="A405" s="2253"/>
      <c r="B405" s="2253"/>
      <c r="C405" s="2253"/>
      <c r="D405" s="2253"/>
      <c r="E405" s="680"/>
      <c r="F405" s="678"/>
      <c r="G405" s="722"/>
      <c r="H405" s="2253"/>
      <c r="I405" s="2253"/>
      <c r="L405" s="76"/>
      <c r="Q405" s="77"/>
      <c r="R405" s="77"/>
    </row>
    <row r="406" spans="1:18" s="75" customFormat="1" ht="19.5" customHeight="1">
      <c r="A406" s="2300" t="s">
        <v>374</v>
      </c>
      <c r="B406" s="2300"/>
      <c r="C406" s="2300"/>
      <c r="D406" s="2300"/>
      <c r="E406" s="680"/>
      <c r="F406" s="678"/>
      <c r="G406" s="2253" t="s">
        <v>379</v>
      </c>
      <c r="H406" s="2253"/>
      <c r="I406" s="2253"/>
      <c r="L406" s="76"/>
      <c r="Q406" s="77"/>
      <c r="R406" s="77"/>
    </row>
    <row r="407" spans="1:9" ht="19.5" customHeight="1">
      <c r="A407" s="2290"/>
      <c r="B407" s="2290"/>
      <c r="C407" s="2290"/>
      <c r="D407" s="2290"/>
      <c r="E407" s="115"/>
      <c r="F407" s="883"/>
      <c r="G407" s="723"/>
      <c r="H407" s="2290"/>
      <c r="I407" s="2290"/>
    </row>
    <row r="408" spans="1:9" ht="19.5" customHeight="1">
      <c r="A408" s="2290"/>
      <c r="B408" s="2290"/>
      <c r="C408" s="115"/>
      <c r="D408" s="115"/>
      <c r="E408" s="115"/>
      <c r="F408" s="114"/>
      <c r="G408" s="723"/>
      <c r="H408" s="2290"/>
      <c r="I408" s="2290"/>
    </row>
    <row r="409" spans="1:9" ht="19.5" customHeight="1">
      <c r="A409" s="2312"/>
      <c r="B409" s="2312"/>
      <c r="C409" s="2312"/>
      <c r="D409" s="2312"/>
      <c r="E409" s="116"/>
      <c r="F409" s="117"/>
      <c r="G409" s="723"/>
      <c r="H409" s="2291"/>
      <c r="I409" s="2291"/>
    </row>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spans="1:9" ht="19.5" customHeight="1">
      <c r="A428" s="704" t="s">
        <v>8</v>
      </c>
      <c r="B428" s="272" t="s">
        <v>83</v>
      </c>
      <c r="C428" s="272"/>
      <c r="D428" s="273" t="s">
        <v>38</v>
      </c>
      <c r="E428" s="2175" t="s">
        <v>19</v>
      </c>
      <c r="F428" s="2175"/>
      <c r="G428" s="2175"/>
      <c r="H428" s="2175"/>
      <c r="I428" s="2175"/>
    </row>
    <row r="429" spans="1:13" ht="37.5" customHeight="1">
      <c r="A429" s="704" t="s">
        <v>9</v>
      </c>
      <c r="B429" s="272" t="s">
        <v>84</v>
      </c>
      <c r="C429" s="272"/>
      <c r="D429" s="273" t="s">
        <v>38</v>
      </c>
      <c r="E429" s="2260" t="str">
        <f>'RINGKASAN APB DES'!F112</f>
        <v>Kegiatan Penyusunan Pelaporan dan Pertanggungjawaban Pemerintahan Desa</v>
      </c>
      <c r="F429" s="2260"/>
      <c r="G429" s="2260"/>
      <c r="H429" s="2260"/>
      <c r="I429" s="2260"/>
      <c r="J429" s="2325"/>
      <c r="K429" s="2325"/>
      <c r="L429" s="2325"/>
      <c r="M429" s="2325"/>
    </row>
    <row r="430" spans="1:9" ht="19.5" customHeight="1">
      <c r="A430" s="704" t="s">
        <v>10</v>
      </c>
      <c r="B430" s="272" t="s">
        <v>85</v>
      </c>
      <c r="C430" s="272"/>
      <c r="D430" s="273" t="s">
        <v>38</v>
      </c>
      <c r="E430" s="273" t="s">
        <v>86</v>
      </c>
      <c r="F430" s="273"/>
      <c r="G430" s="733"/>
      <c r="H430" s="273"/>
      <c r="I430" s="768"/>
    </row>
    <row r="431" spans="1:9" ht="19.5" customHeight="1">
      <c r="A431" s="811" t="s">
        <v>434</v>
      </c>
      <c r="B431" s="811"/>
      <c r="C431" s="811"/>
      <c r="D431" s="811" t="s">
        <v>38</v>
      </c>
      <c r="E431" s="812" t="s">
        <v>509</v>
      </c>
      <c r="F431" s="75"/>
      <c r="G431" s="725"/>
      <c r="H431" s="75"/>
      <c r="I431" s="75"/>
    </row>
    <row r="432" spans="1:11" ht="19.5" customHeight="1">
      <c r="A432" s="2436" t="s">
        <v>87</v>
      </c>
      <c r="B432" s="2438" t="s">
        <v>88</v>
      </c>
      <c r="C432" s="2439"/>
      <c r="D432" s="2439"/>
      <c r="E432" s="2440"/>
      <c r="F432" s="2284" t="s">
        <v>164</v>
      </c>
      <c r="G432" s="2272" t="s">
        <v>262</v>
      </c>
      <c r="H432" s="246" t="s">
        <v>90</v>
      </c>
      <c r="I432" s="764" t="s">
        <v>91</v>
      </c>
      <c r="J432" s="2174"/>
      <c r="K432" s="1565"/>
    </row>
    <row r="433" spans="1:11" ht="19.5" customHeight="1">
      <c r="A433" s="2437"/>
      <c r="B433" s="2441"/>
      <c r="C433" s="2442"/>
      <c r="D433" s="2442"/>
      <c r="E433" s="2443"/>
      <c r="F433" s="2387"/>
      <c r="G433" s="2273"/>
      <c r="H433" s="247" t="s">
        <v>42</v>
      </c>
      <c r="I433" s="765" t="s">
        <v>42</v>
      </c>
      <c r="J433" s="2174"/>
      <c r="K433" s="1565"/>
    </row>
    <row r="434" spans="1:11" ht="17.25" customHeight="1">
      <c r="A434" s="702" t="s">
        <v>43</v>
      </c>
      <c r="B434" s="2378" t="s">
        <v>44</v>
      </c>
      <c r="C434" s="2379"/>
      <c r="D434" s="2379"/>
      <c r="E434" s="2380"/>
      <c r="F434" s="2378">
        <v>3</v>
      </c>
      <c r="G434" s="2380"/>
      <c r="H434" s="248">
        <v>4</v>
      </c>
      <c r="I434" s="702" t="s">
        <v>263</v>
      </c>
      <c r="J434" s="2174"/>
      <c r="K434" s="1565"/>
    </row>
    <row r="435" spans="1:11" ht="24" customHeight="1">
      <c r="A435" s="256" t="s">
        <v>143</v>
      </c>
      <c r="B435" s="2238" t="str">
        <f>'RINGKASAN APB DES'!F113</f>
        <v>Belanja Barang dan Jasa</v>
      </c>
      <c r="C435" s="2239"/>
      <c r="D435" s="2239"/>
      <c r="E435" s="2240"/>
      <c r="F435" s="274"/>
      <c r="G435" s="726"/>
      <c r="H435" s="119"/>
      <c r="I435" s="831">
        <f>I436+I442</f>
        <v>18350000</v>
      </c>
      <c r="J435" s="2174"/>
      <c r="K435" s="1565"/>
    </row>
    <row r="436" spans="1:12" ht="19.5" customHeight="1">
      <c r="A436" s="887" t="s">
        <v>421</v>
      </c>
      <c r="B436" s="817" t="s">
        <v>142</v>
      </c>
      <c r="C436" s="818"/>
      <c r="D436" s="318"/>
      <c r="E436" s="886"/>
      <c r="F436" s="813"/>
      <c r="G436" s="814"/>
      <c r="H436" s="842"/>
      <c r="I436" s="472">
        <f>I437</f>
        <v>17400000</v>
      </c>
      <c r="L436" s="328"/>
    </row>
    <row r="437" spans="1:9" ht="19.5" customHeight="1">
      <c r="A437" s="808"/>
      <c r="B437" s="819" t="s">
        <v>510</v>
      </c>
      <c r="C437" s="844"/>
      <c r="D437" s="211"/>
      <c r="E437" s="212"/>
      <c r="F437" s="815"/>
      <c r="G437" s="816"/>
      <c r="H437" s="842"/>
      <c r="I437" s="316">
        <f>I438+I439+I440+I441</f>
        <v>17400000</v>
      </c>
    </row>
    <row r="438" spans="1:9" ht="19.5" customHeight="1">
      <c r="A438" s="887"/>
      <c r="B438" s="888"/>
      <c r="C438" s="820" t="s">
        <v>511</v>
      </c>
      <c r="D438" s="211"/>
      <c r="E438" s="212"/>
      <c r="F438" s="815">
        <v>12</v>
      </c>
      <c r="G438" s="816" t="s">
        <v>517</v>
      </c>
      <c r="H438" s="842">
        <v>350000</v>
      </c>
      <c r="I438" s="316">
        <f>H438*F438</f>
        <v>4200000</v>
      </c>
    </row>
    <row r="439" spans="1:9" ht="19.5" customHeight="1">
      <c r="A439" s="808"/>
      <c r="B439" s="819"/>
      <c r="C439" s="819" t="s">
        <v>512</v>
      </c>
      <c r="D439" s="211"/>
      <c r="E439" s="212"/>
      <c r="F439" s="815">
        <v>12</v>
      </c>
      <c r="G439" s="816" t="s">
        <v>517</v>
      </c>
      <c r="H439" s="842">
        <v>300000</v>
      </c>
      <c r="I439" s="316">
        <f aca="true" t="shared" si="5" ref="I439:I444">H439*F439</f>
        <v>3600000</v>
      </c>
    </row>
    <row r="440" spans="1:9" ht="19.5" customHeight="1">
      <c r="A440" s="808"/>
      <c r="B440" s="819"/>
      <c r="C440" s="1659" t="s">
        <v>704</v>
      </c>
      <c r="D440" s="211"/>
      <c r="E440" s="212"/>
      <c r="F440" s="815">
        <v>12</v>
      </c>
      <c r="G440" s="816" t="s">
        <v>517</v>
      </c>
      <c r="H440" s="842">
        <v>600000</v>
      </c>
      <c r="I440" s="316">
        <f t="shared" si="5"/>
        <v>7200000</v>
      </c>
    </row>
    <row r="441" spans="1:9" ht="19.5" customHeight="1">
      <c r="A441" s="808"/>
      <c r="B441" s="819"/>
      <c r="C441" s="819" t="s">
        <v>513</v>
      </c>
      <c r="D441" s="211"/>
      <c r="E441" s="212"/>
      <c r="F441" s="815">
        <v>12</v>
      </c>
      <c r="G441" s="816" t="s">
        <v>517</v>
      </c>
      <c r="H441" s="842">
        <v>200000</v>
      </c>
      <c r="I441" s="316">
        <f t="shared" si="5"/>
        <v>2400000</v>
      </c>
    </row>
    <row r="442" spans="1:9" ht="19.5" customHeight="1">
      <c r="A442" s="843" t="s">
        <v>422</v>
      </c>
      <c r="B442" s="819" t="s">
        <v>514</v>
      </c>
      <c r="C442" s="844"/>
      <c r="D442" s="211"/>
      <c r="E442" s="212"/>
      <c r="F442" s="815"/>
      <c r="G442" s="816"/>
      <c r="H442" s="842"/>
      <c r="I442" s="897">
        <f>I443+I444</f>
        <v>950000</v>
      </c>
    </row>
    <row r="443" spans="1:9" ht="19.5" customHeight="1">
      <c r="A443" s="889"/>
      <c r="B443" s="890"/>
      <c r="C443" s="895" t="s">
        <v>515</v>
      </c>
      <c r="D443" s="211"/>
      <c r="E443" s="212"/>
      <c r="F443" s="896">
        <v>1000</v>
      </c>
      <c r="G443" s="892" t="s">
        <v>454</v>
      </c>
      <c r="H443" s="893">
        <v>200</v>
      </c>
      <c r="I443" s="316">
        <f t="shared" si="5"/>
        <v>200000</v>
      </c>
    </row>
    <row r="444" spans="1:9" ht="19.5" customHeight="1">
      <c r="A444" s="889"/>
      <c r="B444" s="890"/>
      <c r="C444" s="895" t="s">
        <v>516</v>
      </c>
      <c r="D444" s="211"/>
      <c r="E444" s="212"/>
      <c r="F444" s="896">
        <v>50</v>
      </c>
      <c r="G444" s="892" t="s">
        <v>455</v>
      </c>
      <c r="H444" s="893">
        <v>15000</v>
      </c>
      <c r="I444" s="316">
        <f t="shared" si="5"/>
        <v>750000</v>
      </c>
    </row>
    <row r="445" spans="1:9" ht="19.5" customHeight="1">
      <c r="A445" s="317"/>
      <c r="B445" s="314"/>
      <c r="C445" s="318"/>
      <c r="D445" s="211"/>
      <c r="E445" s="212"/>
      <c r="F445" s="319"/>
      <c r="G445" s="736"/>
      <c r="H445" s="898"/>
      <c r="I445" s="316"/>
    </row>
    <row r="446" spans="1:9" ht="19.5" customHeight="1">
      <c r="A446" s="317" t="s">
        <v>145</v>
      </c>
      <c r="B446" s="314"/>
      <c r="C446" s="318" t="str">
        <f>'RINGKASAN APB DES'!F116</f>
        <v>Belanja Modal</v>
      </c>
      <c r="D446" s="211"/>
      <c r="E446" s="212"/>
      <c r="F446" s="319"/>
      <c r="G446" s="736"/>
      <c r="H446" s="315"/>
      <c r="I446" s="316">
        <v>0</v>
      </c>
    </row>
    <row r="447" spans="1:9" ht="19.5" customHeight="1">
      <c r="A447" s="317"/>
      <c r="B447" s="314"/>
      <c r="C447" s="318"/>
      <c r="D447" s="211"/>
      <c r="E447" s="212"/>
      <c r="F447" s="319"/>
      <c r="G447" s="736"/>
      <c r="H447" s="315"/>
      <c r="I447" s="316"/>
    </row>
    <row r="448" spans="1:9" ht="19.5" customHeight="1">
      <c r="A448" s="278"/>
      <c r="B448" s="805"/>
      <c r="C448" s="899" t="s">
        <v>437</v>
      </c>
      <c r="D448" s="806"/>
      <c r="E448" s="807"/>
      <c r="F448" s="233"/>
      <c r="G448" s="728"/>
      <c r="H448" s="47"/>
      <c r="I448" s="309">
        <f>I446+I435</f>
        <v>18350000</v>
      </c>
    </row>
    <row r="449" spans="1:9" ht="19.5" customHeight="1">
      <c r="A449" s="313"/>
      <c r="B449" s="314"/>
      <c r="C449" s="211"/>
      <c r="D449" s="211"/>
      <c r="E449" s="212"/>
      <c r="F449" s="320" t="s">
        <v>438</v>
      </c>
      <c r="G449" s="727"/>
      <c r="H449" s="900">
        <v>0.02</v>
      </c>
      <c r="I449" s="316">
        <f>I448*H449</f>
        <v>367000</v>
      </c>
    </row>
    <row r="450" spans="1:9" ht="19.5" customHeight="1">
      <c r="A450" s="321"/>
      <c r="B450" s="322"/>
      <c r="C450" s="318"/>
      <c r="D450" s="211"/>
      <c r="E450" s="212"/>
      <c r="F450" s="901" t="s">
        <v>439</v>
      </c>
      <c r="G450" s="727"/>
      <c r="H450" s="315"/>
      <c r="I450" s="897">
        <f>I449+I448</f>
        <v>18717000</v>
      </c>
    </row>
    <row r="451" spans="1:9" ht="19.5" customHeight="1">
      <c r="A451" s="323"/>
      <c r="B451" s="324"/>
      <c r="C451" s="323"/>
      <c r="D451" s="323"/>
      <c r="E451" s="323"/>
      <c r="F451" s="325"/>
      <c r="G451" s="738"/>
      <c r="H451" s="326"/>
      <c r="I451" s="327"/>
    </row>
    <row r="452" spans="1:9" ht="16.5" customHeight="1">
      <c r="A452" s="75"/>
      <c r="B452" s="75"/>
      <c r="C452" s="75"/>
      <c r="D452" s="75"/>
      <c r="E452" s="75"/>
      <c r="F452" s="75"/>
      <c r="G452" s="725"/>
      <c r="H452" s="75"/>
      <c r="I452" s="75"/>
    </row>
    <row r="453" spans="1:9" ht="19.5" customHeight="1">
      <c r="A453" s="678"/>
      <c r="B453" s="678"/>
      <c r="C453" s="678"/>
      <c r="D453" s="678"/>
      <c r="E453" s="678"/>
      <c r="F453" s="678"/>
      <c r="G453" s="2303" t="str">
        <f>G37</f>
        <v>Galungan,1 Nopember 2017</v>
      </c>
      <c r="H453" s="2303"/>
      <c r="I453" s="2303"/>
    </row>
    <row r="454" spans="1:9" ht="19.5" customHeight="1">
      <c r="A454" s="2253" t="s">
        <v>163</v>
      </c>
      <c r="B454" s="2253"/>
      <c r="C454" s="2253"/>
      <c r="D454" s="2253"/>
      <c r="E454" s="678"/>
      <c r="F454" s="678"/>
      <c r="G454" s="2253" t="s">
        <v>182</v>
      </c>
      <c r="H454" s="2253"/>
      <c r="I454" s="2253"/>
    </row>
    <row r="455" spans="1:9" ht="33" customHeight="1">
      <c r="A455" s="2253" t="s">
        <v>377</v>
      </c>
      <c r="B455" s="2253"/>
      <c r="C455" s="2253"/>
      <c r="D455" s="2253"/>
      <c r="E455" s="680"/>
      <c r="F455" s="678"/>
      <c r="G455" s="2252" t="str">
        <f>E429</f>
        <v>Kegiatan Penyusunan Pelaporan dan Pertanggungjawaban Pemerintahan Desa</v>
      </c>
      <c r="H455" s="2252"/>
      <c r="I455" s="2252"/>
    </row>
    <row r="456" spans="1:9" ht="19.5" customHeight="1">
      <c r="A456" s="2253"/>
      <c r="B456" s="2253"/>
      <c r="C456" s="680"/>
      <c r="D456" s="680"/>
      <c r="E456" s="680"/>
      <c r="F456" s="678"/>
      <c r="G456" s="722"/>
      <c r="H456" s="2253"/>
      <c r="I456" s="2253"/>
    </row>
    <row r="457" spans="1:9" ht="19.5" customHeight="1">
      <c r="A457" s="2253"/>
      <c r="B457" s="2253"/>
      <c r="C457" s="2253"/>
      <c r="D457" s="2253"/>
      <c r="E457" s="680"/>
      <c r="F457" s="678"/>
      <c r="G457" s="722"/>
      <c r="H457" s="2253"/>
      <c r="I457" s="2253"/>
    </row>
    <row r="458" spans="1:9" ht="19.5" customHeight="1">
      <c r="A458" s="2300" t="s">
        <v>374</v>
      </c>
      <c r="B458" s="2300"/>
      <c r="C458" s="2300"/>
      <c r="D458" s="2300"/>
      <c r="E458" s="680"/>
      <c r="F458" s="678"/>
      <c r="G458" s="2253" t="s">
        <v>379</v>
      </c>
      <c r="H458" s="2253"/>
      <c r="I458" s="2253"/>
    </row>
    <row r="459" spans="1:9" ht="19.5" customHeight="1">
      <c r="A459" s="2290"/>
      <c r="B459" s="2290"/>
      <c r="C459" s="115"/>
      <c r="D459" s="115"/>
      <c r="E459" s="115"/>
      <c r="F459" s="114"/>
      <c r="G459" s="723"/>
      <c r="H459" s="2290"/>
      <c r="I459" s="2290"/>
    </row>
    <row r="460" spans="1:9" ht="19.5" customHeight="1">
      <c r="A460" s="2312"/>
      <c r="B460" s="2312"/>
      <c r="C460" s="2312"/>
      <c r="D460" s="2312"/>
      <c r="E460" s="116"/>
      <c r="F460" s="117"/>
      <c r="G460" s="723"/>
      <c r="H460" s="2291"/>
      <c r="I460" s="2291"/>
    </row>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spans="1:18" s="75" customFormat="1" ht="19.5" customHeight="1">
      <c r="A471" s="704" t="s">
        <v>8</v>
      </c>
      <c r="B471" s="272" t="s">
        <v>83</v>
      </c>
      <c r="C471" s="272"/>
      <c r="D471" s="273" t="s">
        <v>38</v>
      </c>
      <c r="E471" s="2175" t="s">
        <v>19</v>
      </c>
      <c r="F471" s="2175"/>
      <c r="G471" s="2175"/>
      <c r="H471" s="2175"/>
      <c r="I471" s="2175"/>
      <c r="L471" s="76"/>
      <c r="Q471" s="77"/>
      <c r="R471" s="77"/>
    </row>
    <row r="472" spans="1:18" s="75" customFormat="1" ht="36.75" customHeight="1">
      <c r="A472" s="704" t="s">
        <v>9</v>
      </c>
      <c r="B472" s="272" t="s">
        <v>84</v>
      </c>
      <c r="C472" s="272"/>
      <c r="D472" s="273" t="s">
        <v>38</v>
      </c>
      <c r="E472" s="2260" t="str">
        <f>'RINGKASAN APB DES'!F118</f>
        <v>Kegiatan Fasilitasi  dan Pengembangan Sistem Administrasi dan Informasi Desa</v>
      </c>
      <c r="F472" s="2260"/>
      <c r="G472" s="2260"/>
      <c r="H472" s="2260"/>
      <c r="I472" s="2260"/>
      <c r="J472" s="661"/>
      <c r="K472" s="1564"/>
      <c r="L472" s="76"/>
      <c r="Q472" s="77"/>
      <c r="R472" s="77"/>
    </row>
    <row r="473" spans="1:18" s="75" customFormat="1" ht="19.5" customHeight="1">
      <c r="A473" s="704" t="s">
        <v>10</v>
      </c>
      <c r="B473" s="272" t="s">
        <v>85</v>
      </c>
      <c r="C473" s="272"/>
      <c r="D473" s="273" t="s">
        <v>38</v>
      </c>
      <c r="E473" s="273" t="s">
        <v>86</v>
      </c>
      <c r="F473" s="273"/>
      <c r="G473" s="733"/>
      <c r="H473" s="273"/>
      <c r="I473" s="768"/>
      <c r="L473" s="76"/>
      <c r="Q473" s="77"/>
      <c r="R473" s="77"/>
    </row>
    <row r="474" spans="1:18" s="75" customFormat="1" ht="19.5" customHeight="1">
      <c r="A474" s="811" t="s">
        <v>434</v>
      </c>
      <c r="B474" s="811"/>
      <c r="C474" s="811"/>
      <c r="D474" s="811" t="s">
        <v>38</v>
      </c>
      <c r="E474" s="812" t="s">
        <v>518</v>
      </c>
      <c r="G474" s="725"/>
      <c r="L474" s="76"/>
      <c r="Q474" s="77"/>
      <c r="R474" s="77"/>
    </row>
    <row r="475" spans="1:18" s="75" customFormat="1" ht="19.5" customHeight="1">
      <c r="A475" s="2301" t="s">
        <v>87</v>
      </c>
      <c r="B475" s="2284" t="s">
        <v>88</v>
      </c>
      <c r="C475" s="2284"/>
      <c r="D475" s="2284"/>
      <c r="E475" s="2284"/>
      <c r="F475" s="2271" t="s">
        <v>164</v>
      </c>
      <c r="G475" s="2272" t="s">
        <v>262</v>
      </c>
      <c r="H475" s="662" t="s">
        <v>90</v>
      </c>
      <c r="I475" s="764" t="s">
        <v>91</v>
      </c>
      <c r="L475" s="76"/>
      <c r="Q475" s="77"/>
      <c r="R475" s="77"/>
    </row>
    <row r="476" spans="1:18" s="75" customFormat="1" ht="19.5" customHeight="1">
      <c r="A476" s="2302"/>
      <c r="B476" s="2284"/>
      <c r="C476" s="2284"/>
      <c r="D476" s="2284"/>
      <c r="E476" s="2284"/>
      <c r="F476" s="2271"/>
      <c r="G476" s="2273"/>
      <c r="H476" s="247" t="s">
        <v>42</v>
      </c>
      <c r="I476" s="765" t="s">
        <v>42</v>
      </c>
      <c r="L476" s="76"/>
      <c r="Q476" s="77"/>
      <c r="R476" s="77"/>
    </row>
    <row r="477" spans="1:18" s="75" customFormat="1" ht="17.25" customHeight="1">
      <c r="A477" s="702" t="s">
        <v>43</v>
      </c>
      <c r="B477" s="2227" t="s">
        <v>44</v>
      </c>
      <c r="C477" s="2227"/>
      <c r="D477" s="2227"/>
      <c r="E477" s="2227"/>
      <c r="F477" s="2227">
        <v>3</v>
      </c>
      <c r="G477" s="2227"/>
      <c r="H477" s="670">
        <v>4</v>
      </c>
      <c r="I477" s="702" t="s">
        <v>263</v>
      </c>
      <c r="L477" s="76"/>
      <c r="Q477" s="77"/>
      <c r="R477" s="77"/>
    </row>
    <row r="478" spans="1:18" s="75" customFormat="1" ht="19.5" customHeight="1">
      <c r="A478" s="256" t="s">
        <v>143</v>
      </c>
      <c r="B478" s="2238" t="str">
        <f>'RINGKASAN APB DES'!F119</f>
        <v>Belanja Barang dan Jasa</v>
      </c>
      <c r="C478" s="2239"/>
      <c r="D478" s="2239"/>
      <c r="E478" s="2240"/>
      <c r="F478" s="675"/>
      <c r="G478" s="726"/>
      <c r="H478" s="674"/>
      <c r="I478" s="831">
        <f>I479</f>
        <v>3000000</v>
      </c>
      <c r="L478" s="2324"/>
      <c r="M478" s="2324"/>
      <c r="N478" s="902"/>
      <c r="Q478" s="77"/>
      <c r="R478" s="77"/>
    </row>
    <row r="479" spans="1:18" s="75" customFormat="1" ht="19.5" customHeight="1">
      <c r="A479" s="887" t="s">
        <v>421</v>
      </c>
      <c r="B479" s="888"/>
      <c r="C479" s="818" t="s">
        <v>519</v>
      </c>
      <c r="D479" s="341"/>
      <c r="E479" s="804"/>
      <c r="F479" s="813"/>
      <c r="G479" s="814"/>
      <c r="H479" s="842"/>
      <c r="I479" s="277">
        <f>I480</f>
        <v>3000000</v>
      </c>
      <c r="L479" s="2324"/>
      <c r="M479" s="2324"/>
      <c r="N479" s="902"/>
      <c r="Q479" s="77"/>
      <c r="R479" s="77"/>
    </row>
    <row r="480" spans="1:18" s="75" customFormat="1" ht="19.5" customHeight="1">
      <c r="A480" s="808">
        <v>1</v>
      </c>
      <c r="B480" s="819"/>
      <c r="C480" s="819" t="s">
        <v>520</v>
      </c>
      <c r="D480" s="44"/>
      <c r="E480" s="46"/>
      <c r="F480" s="815">
        <v>150</v>
      </c>
      <c r="G480" s="816" t="s">
        <v>497</v>
      </c>
      <c r="H480" s="842">
        <v>20000</v>
      </c>
      <c r="I480" s="221">
        <f>H480*F480</f>
        <v>3000000</v>
      </c>
      <c r="L480" s="2324"/>
      <c r="M480" s="2324"/>
      <c r="N480" s="902"/>
      <c r="Q480" s="77"/>
      <c r="R480" s="77"/>
    </row>
    <row r="481" spans="1:18" s="75" customFormat="1" ht="19.5" customHeight="1">
      <c r="A481" s="808"/>
      <c r="B481" s="819"/>
      <c r="C481" s="819"/>
      <c r="D481" s="44"/>
      <c r="E481" s="46"/>
      <c r="F481" s="815"/>
      <c r="G481" s="816"/>
      <c r="H481" s="842"/>
      <c r="I481" s="221"/>
      <c r="L481" s="2324"/>
      <c r="M481" s="2324"/>
      <c r="N481" s="902"/>
      <c r="Q481" s="77"/>
      <c r="R481" s="77"/>
    </row>
    <row r="482" spans="1:18" s="75" customFormat="1" ht="19.5" customHeight="1">
      <c r="A482" s="887" t="s">
        <v>145</v>
      </c>
      <c r="B482" s="888"/>
      <c r="C482" s="941" t="s">
        <v>66</v>
      </c>
      <c r="D482" s="44"/>
      <c r="E482" s="46"/>
      <c r="F482" s="907"/>
      <c r="G482" s="904"/>
      <c r="H482" s="904"/>
      <c r="I482" s="826">
        <f>I483</f>
        <v>0</v>
      </c>
      <c r="L482" s="2324"/>
      <c r="M482" s="2324"/>
      <c r="N482" s="902"/>
      <c r="Q482" s="77"/>
      <c r="R482" s="77"/>
    </row>
    <row r="483" spans="1:18" s="75" customFormat="1" ht="19.5" customHeight="1">
      <c r="A483" s="889">
        <v>1</v>
      </c>
      <c r="B483" s="890"/>
      <c r="C483" s="895" t="s">
        <v>521</v>
      </c>
      <c r="D483" s="44"/>
      <c r="E483" s="46"/>
      <c r="F483" s="896">
        <v>2</v>
      </c>
      <c r="G483" s="891" t="s">
        <v>97</v>
      </c>
      <c r="H483" s="894">
        <v>1500000</v>
      </c>
      <c r="I483" s="221"/>
      <c r="L483" s="2324"/>
      <c r="M483" s="2324"/>
      <c r="N483" s="902"/>
      <c r="Q483" s="77"/>
      <c r="R483" s="77"/>
    </row>
    <row r="484" spans="1:18" s="75" customFormat="1" ht="19.5" customHeight="1">
      <c r="A484" s="808"/>
      <c r="B484" s="819"/>
      <c r="C484" s="819"/>
      <c r="D484" s="44"/>
      <c r="E484" s="46"/>
      <c r="F484" s="815"/>
      <c r="G484" s="816"/>
      <c r="H484" s="842"/>
      <c r="I484" s="221"/>
      <c r="L484" s="2324"/>
      <c r="M484" s="2324"/>
      <c r="N484" s="902"/>
      <c r="Q484" s="77"/>
      <c r="R484" s="77"/>
    </row>
    <row r="485" spans="1:18" s="75" customFormat="1" ht="19.5" customHeight="1">
      <c r="A485" s="843"/>
      <c r="B485" s="819"/>
      <c r="C485" s="888" t="s">
        <v>437</v>
      </c>
      <c r="D485" s="44"/>
      <c r="E485" s="46"/>
      <c r="F485" s="815"/>
      <c r="G485" s="816"/>
      <c r="H485" s="842"/>
      <c r="I485" s="826">
        <f>I482+I478</f>
        <v>3000000</v>
      </c>
      <c r="L485" s="2332"/>
      <c r="M485" s="2332"/>
      <c r="N485" s="903">
        <f>SUM(N478:N484)</f>
        <v>0</v>
      </c>
      <c r="Q485" s="77"/>
      <c r="R485" s="77"/>
    </row>
    <row r="486" spans="1:18" s="75" customFormat="1" ht="19.5" customHeight="1">
      <c r="A486" s="889"/>
      <c r="B486" s="890"/>
      <c r="C486" s="895"/>
      <c r="D486" s="806"/>
      <c r="E486" s="807"/>
      <c r="F486" s="2334" t="s">
        <v>438</v>
      </c>
      <c r="G486" s="2335"/>
      <c r="H486" s="893">
        <v>0.02</v>
      </c>
      <c r="I486" s="221">
        <f>I485*H486</f>
        <v>60000</v>
      </c>
      <c r="L486" s="76"/>
      <c r="Q486" s="77"/>
      <c r="R486" s="77"/>
    </row>
    <row r="487" spans="1:18" s="75" customFormat="1" ht="19.5" customHeight="1">
      <c r="A487" s="889"/>
      <c r="B487" s="890"/>
      <c r="C487" s="895"/>
      <c r="D487" s="44"/>
      <c r="E487" s="46"/>
      <c r="F487" s="907" t="s">
        <v>439</v>
      </c>
      <c r="G487" s="904"/>
      <c r="H487" s="908"/>
      <c r="I487" s="826">
        <f>I486+I485</f>
        <v>3060000</v>
      </c>
      <c r="L487" s="76"/>
      <c r="Q487" s="77"/>
      <c r="R487" s="77"/>
    </row>
    <row r="488" spans="1:18" s="75" customFormat="1" ht="19.5" customHeight="1">
      <c r="A488" s="678"/>
      <c r="B488" s="678"/>
      <c r="C488" s="678"/>
      <c r="D488" s="678"/>
      <c r="E488" s="678"/>
      <c r="F488" s="678"/>
      <c r="G488" s="2307" t="str">
        <f>G37</f>
        <v>Galungan,1 Nopember 2017</v>
      </c>
      <c r="H488" s="2307"/>
      <c r="I488" s="2307"/>
      <c r="L488" s="76"/>
      <c r="Q488" s="77"/>
      <c r="R488" s="77"/>
    </row>
    <row r="489" spans="1:18" s="75" customFormat="1" ht="19.5" customHeight="1">
      <c r="A489" s="2253" t="s">
        <v>163</v>
      </c>
      <c r="B489" s="2253"/>
      <c r="C489" s="2253"/>
      <c r="D489" s="2253"/>
      <c r="E489" s="678"/>
      <c r="F489" s="678"/>
      <c r="G489" s="2253" t="s">
        <v>182</v>
      </c>
      <c r="H489" s="2253"/>
      <c r="I489" s="2253"/>
      <c r="L489" s="76"/>
      <c r="Q489" s="77"/>
      <c r="R489" s="77"/>
    </row>
    <row r="490" spans="1:18" s="75" customFormat="1" ht="33" customHeight="1">
      <c r="A490" s="2253" t="s">
        <v>377</v>
      </c>
      <c r="B490" s="2253"/>
      <c r="C490" s="2253"/>
      <c r="D490" s="2253"/>
      <c r="E490" s="680"/>
      <c r="F490" s="678"/>
      <c r="G490" s="2252" t="s">
        <v>310</v>
      </c>
      <c r="H490" s="2252"/>
      <c r="I490" s="2252"/>
      <c r="L490" s="76"/>
      <c r="Q490" s="77"/>
      <c r="R490" s="77"/>
    </row>
    <row r="491" spans="1:18" s="75" customFormat="1" ht="19.5" customHeight="1">
      <c r="A491" s="2253"/>
      <c r="B491" s="2253"/>
      <c r="C491" s="680"/>
      <c r="D491" s="680"/>
      <c r="E491" s="680"/>
      <c r="F491" s="678"/>
      <c r="G491" s="722"/>
      <c r="H491" s="2253"/>
      <c r="I491" s="2253"/>
      <c r="L491" s="76"/>
      <c r="Q491" s="77"/>
      <c r="R491" s="77"/>
    </row>
    <row r="492" spans="1:18" s="75" customFormat="1" ht="19.5" customHeight="1">
      <c r="A492" s="2253"/>
      <c r="B492" s="2253"/>
      <c r="C492" s="2253"/>
      <c r="D492" s="2253"/>
      <c r="E492" s="680"/>
      <c r="F492" s="678"/>
      <c r="G492" s="722"/>
      <c r="H492" s="2253"/>
      <c r="I492" s="2253"/>
      <c r="L492" s="76"/>
      <c r="Q492" s="77"/>
      <c r="R492" s="77"/>
    </row>
    <row r="493" spans="1:18" s="75" customFormat="1" ht="19.5" customHeight="1">
      <c r="A493" s="2300" t="s">
        <v>374</v>
      </c>
      <c r="B493" s="2300"/>
      <c r="C493" s="2300"/>
      <c r="D493" s="2300"/>
      <c r="E493" s="680"/>
      <c r="F493" s="678"/>
      <c r="G493" s="2253" t="s">
        <v>379</v>
      </c>
      <c r="H493" s="2253"/>
      <c r="I493" s="2253"/>
      <c r="L493" s="76"/>
      <c r="Q493" s="77"/>
      <c r="R493" s="77"/>
    </row>
    <row r="494" spans="1:18" s="75" customFormat="1" ht="19.5" customHeight="1">
      <c r="A494" s="2230"/>
      <c r="B494" s="2230"/>
      <c r="C494" s="2230"/>
      <c r="D494" s="2230"/>
      <c r="E494" s="663"/>
      <c r="F494" s="270"/>
      <c r="G494" s="2221"/>
      <c r="H494" s="2221"/>
      <c r="I494" s="2221"/>
      <c r="L494" s="76"/>
      <c r="Q494" s="77"/>
      <c r="R494" s="77"/>
    </row>
    <row r="495" spans="1:9" ht="19.5" customHeight="1">
      <c r="A495" s="2312"/>
      <c r="B495" s="2312"/>
      <c r="C495" s="2312"/>
      <c r="D495" s="2312"/>
      <c r="E495" s="116"/>
      <c r="F495" s="117"/>
      <c r="G495" s="723"/>
      <c r="H495" s="2291"/>
      <c r="I495" s="2291"/>
    </row>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31.5" customHeight="1"/>
    <row r="507" ht="31.5" customHeight="1"/>
    <row r="508" ht="31.5" customHeight="1"/>
    <row r="509" ht="31.5" customHeight="1"/>
    <row r="510" ht="31.5" customHeight="1"/>
    <row r="511" spans="1:9" ht="18.75" customHeight="1">
      <c r="A511" s="708" t="s">
        <v>8</v>
      </c>
      <c r="B511" s="106" t="s">
        <v>83</v>
      </c>
      <c r="C511" s="106"/>
      <c r="D511" s="107" t="s">
        <v>38</v>
      </c>
      <c r="E511" s="2247" t="s">
        <v>19</v>
      </c>
      <c r="F511" s="2247"/>
      <c r="G511" s="2247"/>
      <c r="H511" s="2247"/>
      <c r="I511" s="2247"/>
    </row>
    <row r="512" spans="1:13" ht="18.75" customHeight="1">
      <c r="A512" s="708" t="s">
        <v>9</v>
      </c>
      <c r="B512" s="106" t="s">
        <v>84</v>
      </c>
      <c r="C512" s="106"/>
      <c r="D512" s="107" t="s">
        <v>38</v>
      </c>
      <c r="E512" s="2248" t="str">
        <f>'RINGKASAN APB DES'!F124</f>
        <v>Kegiatan Pengadaan Sarana dan Prasarana Kantor Desa</v>
      </c>
      <c r="F512" s="2248"/>
      <c r="G512" s="2248"/>
      <c r="H512" s="2248"/>
      <c r="I512" s="2248"/>
      <c r="J512" s="661"/>
      <c r="K512" s="1564"/>
      <c r="L512" s="2362"/>
      <c r="M512" s="2362"/>
    </row>
    <row r="513" spans="1:13" ht="18.75" customHeight="1">
      <c r="A513" s="708" t="s">
        <v>10</v>
      </c>
      <c r="B513" s="106" t="s">
        <v>85</v>
      </c>
      <c r="C513" s="106"/>
      <c r="D513" s="107" t="s">
        <v>38</v>
      </c>
      <c r="E513" s="107" t="s">
        <v>86</v>
      </c>
      <c r="F513" s="107"/>
      <c r="G513" s="740"/>
      <c r="H513" s="107"/>
      <c r="I513" s="773"/>
      <c r="J513" s="75"/>
      <c r="K513" s="75"/>
      <c r="L513" s="76"/>
      <c r="M513" s="75"/>
    </row>
    <row r="514" spans="1:13" ht="24" customHeight="1">
      <c r="A514" s="811" t="s">
        <v>434</v>
      </c>
      <c r="B514" s="811"/>
      <c r="C514" s="811"/>
      <c r="D514" s="811" t="s">
        <v>38</v>
      </c>
      <c r="E514" s="812" t="s">
        <v>522</v>
      </c>
      <c r="F514" s="107"/>
      <c r="G514" s="740"/>
      <c r="H514" s="2232"/>
      <c r="I514" s="2232"/>
      <c r="J514" s="75"/>
      <c r="K514" s="75"/>
      <c r="L514" s="76"/>
      <c r="M514" s="75"/>
    </row>
    <row r="515" spans="10:13" ht="10.5" customHeight="1">
      <c r="J515" s="75"/>
      <c r="K515" s="75"/>
      <c r="L515" s="76"/>
      <c r="M515" s="75"/>
    </row>
    <row r="516" spans="1:13" ht="19.5" customHeight="1">
      <c r="A516" s="2233" t="s">
        <v>87</v>
      </c>
      <c r="B516" s="2235" t="s">
        <v>88</v>
      </c>
      <c r="C516" s="2235"/>
      <c r="D516" s="2235"/>
      <c r="E516" s="2235"/>
      <c r="F516" s="2227" t="s">
        <v>164</v>
      </c>
      <c r="G516" s="2236" t="s">
        <v>262</v>
      </c>
      <c r="H516" s="396" t="s">
        <v>90</v>
      </c>
      <c r="I516" s="774" t="s">
        <v>91</v>
      </c>
      <c r="J516" s="2333"/>
      <c r="K516" s="1565"/>
      <c r="L516" s="76"/>
      <c r="M516" s="75"/>
    </row>
    <row r="517" spans="1:13" ht="19.5" customHeight="1">
      <c r="A517" s="2234"/>
      <c r="B517" s="2235"/>
      <c r="C517" s="2235"/>
      <c r="D517" s="2235"/>
      <c r="E517" s="2235"/>
      <c r="F517" s="2227"/>
      <c r="G517" s="2237"/>
      <c r="H517" s="397" t="s">
        <v>42</v>
      </c>
      <c r="I517" s="775" t="s">
        <v>42</v>
      </c>
      <c r="J517" s="2333"/>
      <c r="K517" s="1565"/>
      <c r="L517" s="76"/>
      <c r="M517" s="75"/>
    </row>
    <row r="518" spans="1:13" ht="18" customHeight="1">
      <c r="A518" s="702" t="s">
        <v>43</v>
      </c>
      <c r="B518" s="2227" t="s">
        <v>44</v>
      </c>
      <c r="C518" s="2227"/>
      <c r="D518" s="2227"/>
      <c r="E518" s="2227"/>
      <c r="F518" s="2227">
        <v>3</v>
      </c>
      <c r="G518" s="2227"/>
      <c r="H518" s="248">
        <v>4</v>
      </c>
      <c r="I518" s="702" t="s">
        <v>263</v>
      </c>
      <c r="J518" s="2333"/>
      <c r="K518" s="1565"/>
      <c r="L518" s="76"/>
      <c r="M518" s="75"/>
    </row>
    <row r="519" spans="1:13" ht="19.5" customHeight="1">
      <c r="A519" s="709" t="s">
        <v>143</v>
      </c>
      <c r="B519" s="2238" t="str">
        <f>'RINGKASAN APB DES'!F125</f>
        <v>Belanja Barang dan Jasa</v>
      </c>
      <c r="C519" s="2239"/>
      <c r="D519" s="2239"/>
      <c r="E519" s="2240"/>
      <c r="F519" s="249"/>
      <c r="G519" s="741"/>
      <c r="H519" s="251"/>
      <c r="I519" s="769">
        <v>0</v>
      </c>
      <c r="J519" s="2333"/>
      <c r="K519" s="1565"/>
      <c r="L519" s="76"/>
      <c r="M519" s="75"/>
    </row>
    <row r="520" spans="1:13" ht="19.5" customHeight="1">
      <c r="A520" s="275"/>
      <c r="B520" s="834"/>
      <c r="C520" s="791"/>
      <c r="D520" s="791"/>
      <c r="E520" s="792"/>
      <c r="F520" s="335"/>
      <c r="G520" s="720"/>
      <c r="H520" s="308"/>
      <c r="I520" s="277"/>
      <c r="J520" s="75"/>
      <c r="K520" s="75"/>
      <c r="L520" s="328"/>
      <c r="M520" s="75"/>
    </row>
    <row r="521" spans="1:9" ht="19.5" customHeight="1">
      <c r="A521" s="275"/>
      <c r="B521" s="44"/>
      <c r="C521" s="45"/>
      <c r="D521" s="44"/>
      <c r="E521" s="46"/>
      <c r="F521" s="233"/>
      <c r="G521" s="728"/>
      <c r="H521" s="47"/>
      <c r="I521" s="221"/>
    </row>
    <row r="522" spans="1:9" ht="19.5" customHeight="1">
      <c r="A522" s="909" t="s">
        <v>145</v>
      </c>
      <c r="B522" s="924" t="s">
        <v>66</v>
      </c>
      <c r="C522" s="844"/>
      <c r="D522" s="44"/>
      <c r="E522" s="46"/>
      <c r="F522" s="916"/>
      <c r="G522" s="917"/>
      <c r="H522" s="910"/>
      <c r="I522" s="826">
        <f>SUM(I524:I533)</f>
        <v>29940000</v>
      </c>
    </row>
    <row r="523" spans="1:9" ht="19.5" customHeight="1">
      <c r="A523" s="909" t="s">
        <v>436</v>
      </c>
      <c r="B523" s="915" t="s">
        <v>428</v>
      </c>
      <c r="C523" s="942"/>
      <c r="D523" s="44"/>
      <c r="E523" s="46"/>
      <c r="F523" s="943"/>
      <c r="G523" s="910"/>
      <c r="H523" s="910"/>
      <c r="I523" s="826">
        <f>SUM(I524:I533)</f>
        <v>29940000</v>
      </c>
    </row>
    <row r="524" spans="1:9" ht="19.5" customHeight="1">
      <c r="A524" s="944">
        <v>1</v>
      </c>
      <c r="B524" s="925"/>
      <c r="C524" s="926" t="s">
        <v>523</v>
      </c>
      <c r="D524" s="44"/>
      <c r="E524" s="46"/>
      <c r="F524" s="918">
        <v>2</v>
      </c>
      <c r="G524" s="912" t="s">
        <v>455</v>
      </c>
      <c r="H524" s="913">
        <v>8000000</v>
      </c>
      <c r="I524" s="221">
        <f>H524*F524</f>
        <v>16000000</v>
      </c>
    </row>
    <row r="525" spans="1:9" ht="19.5" customHeight="1">
      <c r="A525" s="944">
        <v>2</v>
      </c>
      <c r="B525" s="925"/>
      <c r="C525" s="926" t="s">
        <v>524</v>
      </c>
      <c r="D525" s="44"/>
      <c r="E525" s="46"/>
      <c r="F525" s="918">
        <v>1</v>
      </c>
      <c r="G525" s="912" t="s">
        <v>455</v>
      </c>
      <c r="H525" s="913">
        <v>3000000</v>
      </c>
      <c r="I525" s="221">
        <f aca="true" t="shared" si="6" ref="I525:I533">H525*F525</f>
        <v>3000000</v>
      </c>
    </row>
    <row r="526" spans="1:9" ht="19.5" customHeight="1">
      <c r="A526" s="944">
        <v>3</v>
      </c>
      <c r="B526" s="925"/>
      <c r="C526" s="926" t="s">
        <v>525</v>
      </c>
      <c r="D526" s="44"/>
      <c r="E526" s="46"/>
      <c r="F526" s="918">
        <v>1</v>
      </c>
      <c r="G526" s="912" t="s">
        <v>455</v>
      </c>
      <c r="H526" s="913">
        <v>6000000</v>
      </c>
      <c r="I526" s="221">
        <f t="shared" si="6"/>
        <v>6000000</v>
      </c>
    </row>
    <row r="527" spans="1:9" ht="19.5" customHeight="1">
      <c r="A527" s="944">
        <v>4</v>
      </c>
      <c r="B527" s="925"/>
      <c r="C527" s="927" t="s">
        <v>526</v>
      </c>
      <c r="D527" s="254"/>
      <c r="E527" s="836"/>
      <c r="F527" s="918">
        <v>1</v>
      </c>
      <c r="G527" s="912" t="s">
        <v>455</v>
      </c>
      <c r="H527" s="913">
        <v>1500000</v>
      </c>
      <c r="I527" s="221"/>
    </row>
    <row r="528" spans="1:9" ht="19.5" customHeight="1">
      <c r="A528" s="944">
        <v>5</v>
      </c>
      <c r="B528" s="925"/>
      <c r="C528" s="1664" t="s">
        <v>707</v>
      </c>
      <c r="D528" s="837"/>
      <c r="E528" s="838"/>
      <c r="F528" s="1660">
        <v>3</v>
      </c>
      <c r="G528" s="912" t="s">
        <v>455</v>
      </c>
      <c r="H528" s="914">
        <v>500000</v>
      </c>
      <c r="I528" s="221">
        <f t="shared" si="6"/>
        <v>1500000</v>
      </c>
    </row>
    <row r="529" spans="1:9" ht="19.5" customHeight="1">
      <c r="A529" s="944">
        <v>6</v>
      </c>
      <c r="B529" s="925"/>
      <c r="C529" s="928" t="s">
        <v>527</v>
      </c>
      <c r="D529" s="44"/>
      <c r="E529" s="46"/>
      <c r="F529" s="919">
        <v>1</v>
      </c>
      <c r="G529" s="911" t="s">
        <v>455</v>
      </c>
      <c r="H529" s="914">
        <v>1000000</v>
      </c>
      <c r="I529" s="221">
        <f t="shared" si="6"/>
        <v>1000000</v>
      </c>
    </row>
    <row r="530" spans="1:9" ht="19.5" customHeight="1">
      <c r="A530" s="944">
        <v>7</v>
      </c>
      <c r="B530" s="925"/>
      <c r="C530" s="928" t="s">
        <v>528</v>
      </c>
      <c r="D530" s="44"/>
      <c r="E530" s="46"/>
      <c r="F530" s="919"/>
      <c r="G530" s="911" t="s">
        <v>532</v>
      </c>
      <c r="H530" s="914">
        <v>3000000</v>
      </c>
      <c r="I530" s="221">
        <f t="shared" si="6"/>
        <v>0</v>
      </c>
    </row>
    <row r="531" spans="1:9" ht="19.5" customHeight="1">
      <c r="A531" s="944">
        <v>8</v>
      </c>
      <c r="B531" s="925"/>
      <c r="C531" s="928" t="s">
        <v>529</v>
      </c>
      <c r="D531" s="791"/>
      <c r="E531" s="792"/>
      <c r="F531" s="919">
        <v>2</v>
      </c>
      <c r="G531" s="911" t="s">
        <v>532</v>
      </c>
      <c r="H531" s="914">
        <v>350000</v>
      </c>
      <c r="I531" s="221">
        <f t="shared" si="6"/>
        <v>700000</v>
      </c>
    </row>
    <row r="532" spans="1:9" ht="19.5" customHeight="1">
      <c r="A532" s="944">
        <v>9</v>
      </c>
      <c r="B532" s="925"/>
      <c r="C532" s="928" t="s">
        <v>530</v>
      </c>
      <c r="D532" s="341"/>
      <c r="E532" s="804"/>
      <c r="F532" s="919">
        <v>1</v>
      </c>
      <c r="G532" s="911" t="s">
        <v>532</v>
      </c>
      <c r="H532" s="914">
        <v>900000</v>
      </c>
      <c r="I532" s="221">
        <f t="shared" si="6"/>
        <v>900000</v>
      </c>
    </row>
    <row r="533" spans="1:9" ht="20.25" customHeight="1">
      <c r="A533" s="944">
        <v>8</v>
      </c>
      <c r="B533" s="925"/>
      <c r="C533" s="928" t="s">
        <v>531</v>
      </c>
      <c r="D533" s="664"/>
      <c r="E533" s="664"/>
      <c r="F533" s="922">
        <v>7</v>
      </c>
      <c r="G533" s="923" t="s">
        <v>454</v>
      </c>
      <c r="H533" s="914">
        <v>120000</v>
      </c>
      <c r="I533" s="221">
        <f t="shared" si="6"/>
        <v>840000</v>
      </c>
    </row>
    <row r="534" spans="1:9" ht="20.25" customHeight="1">
      <c r="A534" s="920"/>
      <c r="B534" s="929"/>
      <c r="C534" s="930"/>
      <c r="D534" s="664"/>
      <c r="E534" s="665"/>
      <c r="F534" s="922"/>
      <c r="G534" s="923"/>
      <c r="H534" s="921"/>
      <c r="I534" s="268"/>
    </row>
    <row r="535" spans="1:9" ht="20.25" customHeight="1">
      <c r="A535" s="920"/>
      <c r="B535" s="929"/>
      <c r="C535" s="916" t="s">
        <v>437</v>
      </c>
      <c r="D535" s="664"/>
      <c r="E535" s="665"/>
      <c r="F535" s="922"/>
      <c r="G535" s="923"/>
      <c r="H535" s="921"/>
      <c r="I535" s="264">
        <f>I522+I519</f>
        <v>29940000</v>
      </c>
    </row>
    <row r="536" spans="1:9" ht="20.25" customHeight="1">
      <c r="A536" s="920"/>
      <c r="B536" s="929"/>
      <c r="C536" s="930"/>
      <c r="D536" s="664"/>
      <c r="E536" s="665"/>
      <c r="F536" s="2434" t="s">
        <v>438</v>
      </c>
      <c r="G536" s="2435"/>
      <c r="H536" s="931">
        <v>0.02</v>
      </c>
      <c r="I536" s="268">
        <f>I535*H536</f>
        <v>598800</v>
      </c>
    </row>
    <row r="537" spans="1:9" ht="20.25" customHeight="1">
      <c r="A537" s="920"/>
      <c r="B537" s="929"/>
      <c r="C537" s="930"/>
      <c r="D537" s="664"/>
      <c r="E537" s="665"/>
      <c r="F537" s="2432" t="s">
        <v>439</v>
      </c>
      <c r="G537" s="2433"/>
      <c r="H537" s="932"/>
      <c r="I537" s="264">
        <f>I536+I535</f>
        <v>30538800</v>
      </c>
    </row>
    <row r="538" spans="1:9" ht="19.5" customHeight="1">
      <c r="A538" s="329"/>
      <c r="B538" s="330"/>
      <c r="C538" s="330"/>
      <c r="D538" s="330"/>
      <c r="E538" s="330"/>
      <c r="F538" s="331"/>
      <c r="G538" s="738"/>
      <c r="H538" s="2256"/>
      <c r="I538" s="2256"/>
    </row>
    <row r="539" spans="1:9" ht="19.5" customHeight="1">
      <c r="A539" s="678"/>
      <c r="B539" s="678"/>
      <c r="C539" s="678"/>
      <c r="D539" s="678"/>
      <c r="E539" s="678"/>
      <c r="F539" s="678"/>
      <c r="G539" s="2303" t="str">
        <f>G37</f>
        <v>Galungan,1 Nopember 2017</v>
      </c>
      <c r="H539" s="2303"/>
      <c r="I539" s="2303"/>
    </row>
    <row r="540" spans="1:9" ht="17.25" customHeight="1">
      <c r="A540" s="2253" t="s">
        <v>163</v>
      </c>
      <c r="B540" s="2253"/>
      <c r="C540" s="2253"/>
      <c r="D540" s="2253"/>
      <c r="E540" s="678"/>
      <c r="F540" s="678"/>
      <c r="G540" s="2253" t="s">
        <v>182</v>
      </c>
      <c r="H540" s="2253"/>
      <c r="I540" s="2253"/>
    </row>
    <row r="541" spans="1:9" ht="33" customHeight="1">
      <c r="A541" s="2253" t="s">
        <v>377</v>
      </c>
      <c r="B541" s="2253"/>
      <c r="C541" s="2253"/>
      <c r="D541" s="2253"/>
      <c r="E541" s="680"/>
      <c r="F541" s="678"/>
      <c r="G541" s="2252" t="str">
        <f>E512</f>
        <v>Kegiatan Pengadaan Sarana dan Prasarana Kantor Desa</v>
      </c>
      <c r="H541" s="2252"/>
      <c r="I541" s="2252"/>
    </row>
    <row r="542" spans="1:9" ht="18" customHeight="1">
      <c r="A542" s="2253"/>
      <c r="B542" s="2253"/>
      <c r="C542" s="680"/>
      <c r="D542" s="680"/>
      <c r="E542" s="680"/>
      <c r="F542" s="678"/>
      <c r="G542" s="722"/>
      <c r="H542" s="2253"/>
      <c r="I542" s="2253"/>
    </row>
    <row r="543" spans="1:9" ht="19.5" customHeight="1">
      <c r="A543" s="2253"/>
      <c r="B543" s="2253"/>
      <c r="C543" s="2253"/>
      <c r="D543" s="2253"/>
      <c r="E543" s="680"/>
      <c r="F543" s="678"/>
      <c r="G543" s="722"/>
      <c r="H543" s="2253"/>
      <c r="I543" s="2253"/>
    </row>
    <row r="544" spans="1:9" ht="11.25" customHeight="1">
      <c r="A544" s="2300" t="s">
        <v>374</v>
      </c>
      <c r="B544" s="2300"/>
      <c r="C544" s="2300"/>
      <c r="D544" s="2300"/>
      <c r="E544" s="680"/>
      <c r="F544" s="678"/>
      <c r="G544" s="2253" t="s">
        <v>379</v>
      </c>
      <c r="H544" s="2253"/>
      <c r="I544" s="2253"/>
    </row>
    <row r="545" spans="1:9" ht="11.25" customHeight="1">
      <c r="A545" s="681"/>
      <c r="B545" s="681"/>
      <c r="C545" s="681"/>
      <c r="D545" s="681"/>
      <c r="E545" s="680"/>
      <c r="F545" s="678"/>
      <c r="G545" s="680"/>
      <c r="H545" s="680"/>
      <c r="I545" s="680"/>
    </row>
    <row r="546" spans="1:9" ht="11.25" customHeight="1">
      <c r="A546" s="681"/>
      <c r="B546" s="681"/>
      <c r="C546" s="681"/>
      <c r="D546" s="681"/>
      <c r="E546" s="680"/>
      <c r="F546" s="678"/>
      <c r="G546" s="680"/>
      <c r="H546" s="680"/>
      <c r="I546" s="680"/>
    </row>
    <row r="547" spans="1:9" ht="11.25" customHeight="1">
      <c r="A547" s="681"/>
      <c r="B547" s="681"/>
      <c r="C547" s="681"/>
      <c r="D547" s="681"/>
      <c r="E547" s="680"/>
      <c r="F547" s="678"/>
      <c r="G547" s="680"/>
      <c r="H547" s="680"/>
      <c r="I547" s="680"/>
    </row>
    <row r="548" spans="1:9" ht="11.25" customHeight="1">
      <c r="A548" s="681"/>
      <c r="B548" s="681"/>
      <c r="C548" s="681"/>
      <c r="D548" s="681"/>
      <c r="E548" s="680"/>
      <c r="F548" s="678"/>
      <c r="G548" s="680"/>
      <c r="H548" s="680"/>
      <c r="I548" s="680"/>
    </row>
    <row r="549" spans="1:9" ht="11.25" customHeight="1">
      <c r="A549" s="681"/>
      <c r="B549" s="681"/>
      <c r="C549" s="681"/>
      <c r="D549" s="681"/>
      <c r="E549" s="680"/>
      <c r="F549" s="678"/>
      <c r="G549" s="680"/>
      <c r="H549" s="680"/>
      <c r="I549" s="680"/>
    </row>
    <row r="550" spans="1:9" ht="11.25" customHeight="1">
      <c r="A550" s="681"/>
      <c r="B550" s="681"/>
      <c r="C550" s="681"/>
      <c r="D550" s="681"/>
      <c r="E550" s="680"/>
      <c r="F550" s="678"/>
      <c r="G550" s="680"/>
      <c r="H550" s="680"/>
      <c r="I550" s="680"/>
    </row>
    <row r="551" spans="1:9" ht="11.25" customHeight="1">
      <c r="A551" s="681"/>
      <c r="B551" s="681"/>
      <c r="C551" s="681"/>
      <c r="D551" s="681"/>
      <c r="E551" s="680"/>
      <c r="F551" s="678"/>
      <c r="G551" s="680"/>
      <c r="H551" s="680"/>
      <c r="I551" s="680"/>
    </row>
    <row r="552" spans="1:9" ht="11.25" customHeight="1">
      <c r="A552" s="681"/>
      <c r="B552" s="681"/>
      <c r="C552" s="681"/>
      <c r="D552" s="681"/>
      <c r="E552" s="680"/>
      <c r="F552" s="678"/>
      <c r="G552" s="680"/>
      <c r="H552" s="680"/>
      <c r="I552" s="680"/>
    </row>
    <row r="553" spans="1:9" ht="11.25" customHeight="1">
      <c r="A553" s="681"/>
      <c r="B553" s="681"/>
      <c r="C553" s="681"/>
      <c r="D553" s="681"/>
      <c r="E553" s="680"/>
      <c r="F553" s="678"/>
      <c r="G553" s="680"/>
      <c r="H553" s="680"/>
      <c r="I553" s="680"/>
    </row>
    <row r="554" spans="1:9" ht="11.25" customHeight="1">
      <c r="A554" s="681"/>
      <c r="B554" s="681"/>
      <c r="C554" s="681"/>
      <c r="D554" s="681"/>
      <c r="E554" s="680"/>
      <c r="F554" s="678"/>
      <c r="G554" s="680"/>
      <c r="H554" s="680"/>
      <c r="I554" s="680"/>
    </row>
    <row r="555" spans="1:9" ht="19.5" customHeight="1">
      <c r="A555" s="2315"/>
      <c r="B555" s="2315"/>
      <c r="C555" s="2315"/>
      <c r="D555" s="2315"/>
      <c r="E555" s="228"/>
      <c r="F555" s="229"/>
      <c r="G555" s="2314"/>
      <c r="H555" s="2314"/>
      <c r="I555" s="2314"/>
    </row>
    <row r="556" spans="1:9" ht="19.5" customHeight="1">
      <c r="A556" s="1834"/>
      <c r="B556" s="1834"/>
      <c r="C556" s="1834"/>
      <c r="D556" s="1834"/>
      <c r="E556" s="228"/>
      <c r="F556" s="229"/>
      <c r="G556" s="228"/>
      <c r="H556" s="228"/>
      <c r="I556" s="228"/>
    </row>
    <row r="557" spans="1:9" ht="19.5" customHeight="1">
      <c r="A557" s="1834"/>
      <c r="B557" s="1834"/>
      <c r="C557" s="1834"/>
      <c r="D557" s="1834"/>
      <c r="E557" s="228"/>
      <c r="F557" s="229"/>
      <c r="G557" s="228"/>
      <c r="H557" s="228"/>
      <c r="I557" s="228"/>
    </row>
    <row r="558" spans="1:9" ht="19.5" customHeight="1">
      <c r="A558" s="1834"/>
      <c r="B558" s="1834"/>
      <c r="C558" s="1834"/>
      <c r="D558" s="1834"/>
      <c r="E558" s="228"/>
      <c r="F558" s="229"/>
      <c r="G558" s="228"/>
      <c r="H558" s="228"/>
      <c r="I558" s="228"/>
    </row>
    <row r="559" spans="1:9" ht="19.5" customHeight="1">
      <c r="A559" s="1834"/>
      <c r="B559" s="1834"/>
      <c r="C559" s="1834"/>
      <c r="D559" s="1834"/>
      <c r="E559" s="228"/>
      <c r="F559" s="229"/>
      <c r="G559" s="228"/>
      <c r="H559" s="228"/>
      <c r="I559" s="228"/>
    </row>
    <row r="560" spans="1:9" ht="19.5" customHeight="1">
      <c r="A560" s="2290"/>
      <c r="B560" s="2290"/>
      <c r="C560" s="115"/>
      <c r="D560" s="115"/>
      <c r="E560" s="115"/>
      <c r="F560" s="114"/>
      <c r="G560" s="723"/>
      <c r="H560" s="2290"/>
      <c r="I560" s="2290"/>
    </row>
    <row r="561" spans="1:18" s="75" customFormat="1" ht="19.5" customHeight="1">
      <c r="A561" s="704" t="s">
        <v>8</v>
      </c>
      <c r="B561" s="272" t="s">
        <v>83</v>
      </c>
      <c r="C561" s="272"/>
      <c r="D561" s="273" t="s">
        <v>38</v>
      </c>
      <c r="E561" s="2175" t="s">
        <v>19</v>
      </c>
      <c r="F561" s="2175"/>
      <c r="G561" s="2175"/>
      <c r="H561" s="2175"/>
      <c r="I561" s="2175"/>
      <c r="L561" s="76"/>
      <c r="Q561" s="77"/>
      <c r="R561" s="77"/>
    </row>
    <row r="562" spans="1:18" s="75" customFormat="1" ht="19.5" customHeight="1">
      <c r="A562" s="704" t="s">
        <v>9</v>
      </c>
      <c r="B562" s="272" t="s">
        <v>84</v>
      </c>
      <c r="C562" s="272"/>
      <c r="D562" s="273" t="s">
        <v>38</v>
      </c>
      <c r="E562" s="2260" t="str">
        <f>'RINGKASAN APB DES'!F129</f>
        <v>Kegiatan Pemeliharaan Sarana dan Prasarana Kantor Desa</v>
      </c>
      <c r="F562" s="2260"/>
      <c r="G562" s="2260"/>
      <c r="H562" s="2260"/>
      <c r="I562" s="2260"/>
      <c r="L562" s="76"/>
      <c r="Q562" s="77"/>
      <c r="R562" s="77"/>
    </row>
    <row r="563" spans="1:18" s="75" customFormat="1" ht="19.5" customHeight="1">
      <c r="A563" s="704" t="s">
        <v>10</v>
      </c>
      <c r="B563" s="272" t="s">
        <v>85</v>
      </c>
      <c r="C563" s="272"/>
      <c r="D563" s="273" t="s">
        <v>38</v>
      </c>
      <c r="E563" s="273" t="s">
        <v>86</v>
      </c>
      <c r="F563" s="273"/>
      <c r="G563" s="733"/>
      <c r="H563" s="273"/>
      <c r="I563" s="768"/>
      <c r="L563" s="76"/>
      <c r="Q563" s="77"/>
      <c r="R563" s="77"/>
    </row>
    <row r="564" spans="1:18" s="75" customFormat="1" ht="19.5" customHeight="1">
      <c r="A564" s="811" t="s">
        <v>434</v>
      </c>
      <c r="B564" s="811"/>
      <c r="C564" s="811"/>
      <c r="D564" s="811" t="s">
        <v>38</v>
      </c>
      <c r="E564" s="812" t="s">
        <v>533</v>
      </c>
      <c r="G564" s="725"/>
      <c r="L564" s="76"/>
      <c r="Q564" s="77"/>
      <c r="R564" s="77"/>
    </row>
    <row r="565" spans="1:18" s="75" customFormat="1" ht="19.5" customHeight="1">
      <c r="A565" s="2301" t="s">
        <v>87</v>
      </c>
      <c r="B565" s="2284" t="s">
        <v>88</v>
      </c>
      <c r="C565" s="2284"/>
      <c r="D565" s="2284"/>
      <c r="E565" s="2284"/>
      <c r="F565" s="2271" t="s">
        <v>164</v>
      </c>
      <c r="G565" s="2272" t="s">
        <v>262</v>
      </c>
      <c r="H565" s="662" t="s">
        <v>90</v>
      </c>
      <c r="I565" s="764" t="s">
        <v>91</v>
      </c>
      <c r="L565" s="76"/>
      <c r="Q565" s="77"/>
      <c r="R565" s="77"/>
    </row>
    <row r="566" spans="1:18" s="75" customFormat="1" ht="19.5" customHeight="1">
      <c r="A566" s="2302"/>
      <c r="B566" s="2284"/>
      <c r="C566" s="2284"/>
      <c r="D566" s="2284"/>
      <c r="E566" s="2284"/>
      <c r="F566" s="2271"/>
      <c r="G566" s="2273"/>
      <c r="H566" s="247" t="s">
        <v>42</v>
      </c>
      <c r="I566" s="765" t="s">
        <v>42</v>
      </c>
      <c r="L566" s="76"/>
      <c r="Q566" s="77"/>
      <c r="R566" s="77"/>
    </row>
    <row r="567" spans="1:18" s="75" customFormat="1" ht="18" customHeight="1">
      <c r="A567" s="702" t="s">
        <v>43</v>
      </c>
      <c r="B567" s="2227" t="s">
        <v>44</v>
      </c>
      <c r="C567" s="2227"/>
      <c r="D567" s="2227"/>
      <c r="E567" s="2227"/>
      <c r="F567" s="2227">
        <v>3</v>
      </c>
      <c r="G567" s="2227"/>
      <c r="H567" s="670">
        <v>4</v>
      </c>
      <c r="I567" s="702" t="s">
        <v>263</v>
      </c>
      <c r="L567" s="76"/>
      <c r="Q567" s="77"/>
      <c r="R567" s="77"/>
    </row>
    <row r="568" spans="1:18" s="75" customFormat="1" ht="19.5" customHeight="1">
      <c r="A568" s="256" t="s">
        <v>143</v>
      </c>
      <c r="B568" s="2238" t="str">
        <f>'RINGKASAN APB DES'!F130</f>
        <v>Belanja Barang dan Jasa</v>
      </c>
      <c r="C568" s="2239"/>
      <c r="D568" s="2239"/>
      <c r="E568" s="2240"/>
      <c r="F568" s="675"/>
      <c r="G568" s="726"/>
      <c r="H568" s="674"/>
      <c r="I568" s="939">
        <f>I569+I573</f>
        <v>6940000</v>
      </c>
      <c r="L568" s="76"/>
      <c r="Q568" s="77"/>
      <c r="R568" s="77"/>
    </row>
    <row r="569" spans="1:18" s="75" customFormat="1" ht="19.5" customHeight="1">
      <c r="A569" s="887" t="s">
        <v>421</v>
      </c>
      <c r="B569" s="905" t="s">
        <v>534</v>
      </c>
      <c r="C569" s="127"/>
      <c r="D569" s="341"/>
      <c r="E569" s="804"/>
      <c r="F569" s="813"/>
      <c r="G569" s="814"/>
      <c r="H569" s="842"/>
      <c r="I569" s="308">
        <f>I570+I571</f>
        <v>3000000</v>
      </c>
      <c r="L569" s="76"/>
      <c r="Q569" s="77"/>
      <c r="R569" s="77"/>
    </row>
    <row r="570" spans="1:18" s="75" customFormat="1" ht="19.5" customHeight="1">
      <c r="A570" s="808"/>
      <c r="B570" s="819"/>
      <c r="C570" s="816" t="s">
        <v>535</v>
      </c>
      <c r="D570" s="44"/>
      <c r="E570" s="46"/>
      <c r="F570" s="813">
        <v>1</v>
      </c>
      <c r="G570" s="814" t="s">
        <v>539</v>
      </c>
      <c r="H570" s="842">
        <v>2000000</v>
      </c>
      <c r="I570" s="221">
        <v>2000000</v>
      </c>
      <c r="L570" s="76"/>
      <c r="Q570" s="77"/>
      <c r="R570" s="77"/>
    </row>
    <row r="571" spans="1:18" s="75" customFormat="1" ht="19.5" customHeight="1">
      <c r="A571" s="808"/>
      <c r="B571" s="819"/>
      <c r="C571" s="816" t="s">
        <v>536</v>
      </c>
      <c r="D571" s="44"/>
      <c r="E571" s="46"/>
      <c r="F571" s="813">
        <v>1</v>
      </c>
      <c r="G571" s="814" t="s">
        <v>539</v>
      </c>
      <c r="H571" s="842">
        <v>1000000</v>
      </c>
      <c r="I571" s="221">
        <v>1000000</v>
      </c>
      <c r="L571" s="76"/>
      <c r="Q571" s="77"/>
      <c r="R571" s="77"/>
    </row>
    <row r="572" spans="1:18" s="75" customFormat="1" ht="19.5" customHeight="1">
      <c r="A572" s="887"/>
      <c r="B572" s="888"/>
      <c r="C572" s="933"/>
      <c r="D572" s="44"/>
      <c r="E572" s="46"/>
      <c r="F572" s="934"/>
      <c r="G572" s="935"/>
      <c r="H572" s="904"/>
      <c r="I572" s="221"/>
      <c r="L572" s="76"/>
      <c r="Q572" s="77"/>
      <c r="R572" s="77"/>
    </row>
    <row r="573" spans="1:18" s="75" customFormat="1" ht="19.5" customHeight="1">
      <c r="A573" s="887" t="s">
        <v>422</v>
      </c>
      <c r="B573" s="906" t="s">
        <v>537</v>
      </c>
      <c r="C573" s="127"/>
      <c r="D573" s="44"/>
      <c r="E573" s="46"/>
      <c r="F573" s="934"/>
      <c r="G573" s="935"/>
      <c r="H573" s="904"/>
      <c r="I573" s="826">
        <f>SUM(I574:I575)</f>
        <v>3940000</v>
      </c>
      <c r="L573" s="76"/>
      <c r="Q573" s="77"/>
      <c r="R573" s="77"/>
    </row>
    <row r="574" spans="1:18" s="75" customFormat="1" ht="19.5" customHeight="1">
      <c r="A574" s="889"/>
      <c r="B574" s="890"/>
      <c r="C574" s="895" t="s">
        <v>538</v>
      </c>
      <c r="D574" s="44"/>
      <c r="E574" s="46"/>
      <c r="F574" s="936">
        <v>12</v>
      </c>
      <c r="G574" s="937" t="s">
        <v>540</v>
      </c>
      <c r="H574" s="894">
        <v>120000</v>
      </c>
      <c r="I574" s="221">
        <f>SUM(F574*H574)</f>
        <v>1440000</v>
      </c>
      <c r="L574" s="76"/>
      <c r="Q574" s="77"/>
      <c r="R574" s="77"/>
    </row>
    <row r="575" spans="1:18" s="75" customFormat="1" ht="19.5" customHeight="1">
      <c r="A575" s="889"/>
      <c r="B575" s="890"/>
      <c r="C575" s="1661" t="s">
        <v>705</v>
      </c>
      <c r="D575" s="44"/>
      <c r="E575" s="46"/>
      <c r="F575" s="936">
        <v>1</v>
      </c>
      <c r="G575" s="1658" t="s">
        <v>539</v>
      </c>
      <c r="H575" s="894">
        <v>2500000</v>
      </c>
      <c r="I575" s="221">
        <f>SUM(F575*H575)</f>
        <v>2500000</v>
      </c>
      <c r="L575" s="76"/>
      <c r="Q575" s="77"/>
      <c r="R575" s="77"/>
    </row>
    <row r="576" spans="1:18" s="75" customFormat="1" ht="19.5" customHeight="1">
      <c r="A576" s="265" t="s">
        <v>145</v>
      </c>
      <c r="B576" s="938" t="str">
        <f>'RINGKASAN APB DES'!F134</f>
        <v>Belanja Modal</v>
      </c>
      <c r="C576" s="44"/>
      <c r="D576" s="44"/>
      <c r="E576" s="46"/>
      <c r="F576" s="280"/>
      <c r="G576" s="727"/>
      <c r="H576" s="277"/>
      <c r="I576" s="826">
        <v>0</v>
      </c>
      <c r="L576" s="76"/>
      <c r="Q576" s="77"/>
      <c r="R576" s="77"/>
    </row>
    <row r="577" spans="1:18" s="75" customFormat="1" ht="19.5" customHeight="1">
      <c r="A577" s="265"/>
      <c r="B577" s="279"/>
      <c r="C577" s="885" t="s">
        <v>437</v>
      </c>
      <c r="D577" s="44"/>
      <c r="E577" s="46"/>
      <c r="F577" s="280"/>
      <c r="G577" s="727"/>
      <c r="H577" s="277"/>
      <c r="I577" s="826">
        <f>I576+I568</f>
        <v>6940000</v>
      </c>
      <c r="L577" s="76"/>
      <c r="Q577" s="77"/>
      <c r="R577" s="77"/>
    </row>
    <row r="578" spans="1:18" s="75" customFormat="1" ht="19.5" customHeight="1">
      <c r="A578" s="265"/>
      <c r="B578" s="279"/>
      <c r="C578" s="885"/>
      <c r="D578" s="44"/>
      <c r="E578" s="46"/>
      <c r="F578" s="280" t="s">
        <v>438</v>
      </c>
      <c r="G578" s="727"/>
      <c r="H578" s="824">
        <v>0.02</v>
      </c>
      <c r="I578" s="221">
        <f>I577*H578</f>
        <v>138800</v>
      </c>
      <c r="L578" s="76"/>
      <c r="Q578" s="77"/>
      <c r="R578" s="77"/>
    </row>
    <row r="579" spans="1:18" s="75" customFormat="1" ht="19.5" customHeight="1">
      <c r="A579" s="265"/>
      <c r="B579" s="279"/>
      <c r="C579" s="44"/>
      <c r="D579" s="44"/>
      <c r="E579" s="46"/>
      <c r="F579" s="825" t="s">
        <v>439</v>
      </c>
      <c r="G579" s="727"/>
      <c r="H579" s="277"/>
      <c r="I579" s="826">
        <f>I578+I577</f>
        <v>7078800</v>
      </c>
      <c r="L579" s="76"/>
      <c r="Q579" s="77"/>
      <c r="R579" s="77"/>
    </row>
    <row r="580" spans="7:18" s="75" customFormat="1" ht="19.5" customHeight="1">
      <c r="G580" s="725"/>
      <c r="L580" s="76"/>
      <c r="Q580" s="77"/>
      <c r="R580" s="77"/>
    </row>
    <row r="581" spans="1:18" s="75" customFormat="1" ht="19.5" customHeight="1">
      <c r="A581" s="678"/>
      <c r="B581" s="678"/>
      <c r="C581" s="678"/>
      <c r="D581" s="678"/>
      <c r="E581" s="678"/>
      <c r="F581" s="678"/>
      <c r="G581" s="2303" t="str">
        <f>G37</f>
        <v>Galungan,1 Nopember 2017</v>
      </c>
      <c r="H581" s="2303"/>
      <c r="I581" s="2303"/>
      <c r="L581" s="76"/>
      <c r="Q581" s="77"/>
      <c r="R581" s="77"/>
    </row>
    <row r="582" spans="1:18" s="75" customFormat="1" ht="19.5" customHeight="1">
      <c r="A582" s="2253" t="s">
        <v>163</v>
      </c>
      <c r="B582" s="2253"/>
      <c r="C582" s="2253"/>
      <c r="D582" s="2253"/>
      <c r="E582" s="678"/>
      <c r="F582" s="678"/>
      <c r="G582" s="2253" t="s">
        <v>182</v>
      </c>
      <c r="H582" s="2253"/>
      <c r="I582" s="2253"/>
      <c r="L582" s="76"/>
      <c r="Q582" s="77"/>
      <c r="R582" s="77"/>
    </row>
    <row r="583" spans="1:18" s="75" customFormat="1" ht="33.75" customHeight="1">
      <c r="A583" s="2253" t="s">
        <v>377</v>
      </c>
      <c r="B583" s="2253"/>
      <c r="C583" s="2253"/>
      <c r="D583" s="2253"/>
      <c r="E583" s="680"/>
      <c r="F583" s="678"/>
      <c r="G583" s="2252" t="str">
        <f>E562</f>
        <v>Kegiatan Pemeliharaan Sarana dan Prasarana Kantor Desa</v>
      </c>
      <c r="H583" s="2252"/>
      <c r="I583" s="2252"/>
      <c r="L583" s="76"/>
      <c r="Q583" s="77"/>
      <c r="R583" s="77"/>
    </row>
    <row r="584" spans="1:18" s="75" customFormat="1" ht="19.5" customHeight="1">
      <c r="A584" s="2253"/>
      <c r="B584" s="2253"/>
      <c r="C584" s="680"/>
      <c r="D584" s="680"/>
      <c r="E584" s="680"/>
      <c r="F584" s="678"/>
      <c r="G584" s="722"/>
      <c r="H584" s="2253"/>
      <c r="I584" s="2253"/>
      <c r="L584" s="76"/>
      <c r="Q584" s="77"/>
      <c r="R584" s="77"/>
    </row>
    <row r="585" spans="1:18" s="75" customFormat="1" ht="19.5" customHeight="1">
      <c r="A585" s="2253"/>
      <c r="B585" s="2253"/>
      <c r="C585" s="2253"/>
      <c r="D585" s="2253"/>
      <c r="E585" s="680"/>
      <c r="F585" s="678"/>
      <c r="G585" s="722"/>
      <c r="H585" s="2253"/>
      <c r="I585" s="2253"/>
      <c r="L585" s="76"/>
      <c r="Q585" s="77"/>
      <c r="R585" s="77"/>
    </row>
    <row r="586" spans="1:18" s="75" customFormat="1" ht="19.5" customHeight="1">
      <c r="A586" s="2300" t="s">
        <v>374</v>
      </c>
      <c r="B586" s="2300"/>
      <c r="C586" s="2300"/>
      <c r="D586" s="2300"/>
      <c r="E586" s="680"/>
      <c r="F586" s="678"/>
      <c r="G586" s="2253" t="s">
        <v>379</v>
      </c>
      <c r="H586" s="2253"/>
      <c r="I586" s="2253"/>
      <c r="L586" s="76"/>
      <c r="Q586" s="77"/>
      <c r="R586" s="77"/>
    </row>
    <row r="587" spans="1:9" ht="19.5" customHeight="1">
      <c r="A587" s="2331"/>
      <c r="B587" s="2331"/>
      <c r="C587" s="14"/>
      <c r="D587" s="14"/>
      <c r="E587" s="14"/>
      <c r="H587" s="2331"/>
      <c r="I587" s="2331"/>
    </row>
    <row r="588" spans="1:9" ht="19.5" customHeight="1">
      <c r="A588" s="15"/>
      <c r="B588" s="15"/>
      <c r="C588" s="15"/>
      <c r="D588" s="15"/>
      <c r="E588" s="14"/>
      <c r="H588" s="2331"/>
      <c r="I588" s="2331"/>
    </row>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spans="10:11" ht="19.5" customHeight="1">
      <c r="J599" s="94"/>
      <c r="K599" s="1564"/>
    </row>
    <row r="600" spans="10:11" ht="19.5" customHeight="1">
      <c r="J600" s="94"/>
      <c r="K600" s="1564"/>
    </row>
    <row r="601" spans="10:11" ht="19.5" customHeight="1">
      <c r="J601" s="94"/>
      <c r="K601" s="1564"/>
    </row>
    <row r="602" spans="10:11" ht="19.5" customHeight="1">
      <c r="J602" s="94"/>
      <c r="K602" s="1564"/>
    </row>
    <row r="603" spans="1:9" ht="19.5" customHeight="1">
      <c r="A603" s="706" t="s">
        <v>8</v>
      </c>
      <c r="B603" s="311" t="s">
        <v>83</v>
      </c>
      <c r="C603" s="311"/>
      <c r="D603" s="307" t="s">
        <v>38</v>
      </c>
      <c r="E603" s="2367" t="s">
        <v>19</v>
      </c>
      <c r="F603" s="2367"/>
      <c r="G603" s="2367"/>
      <c r="H603" s="2367"/>
      <c r="I603" s="2367"/>
    </row>
    <row r="604" spans="1:9" ht="19.5" customHeight="1">
      <c r="A604" s="706" t="s">
        <v>9</v>
      </c>
      <c r="B604" s="311" t="s">
        <v>84</v>
      </c>
      <c r="C604" s="311"/>
      <c r="D604" s="307" t="s">
        <v>38</v>
      </c>
      <c r="E604" s="2364" t="s">
        <v>248</v>
      </c>
      <c r="F604" s="2364"/>
      <c r="G604" s="2364"/>
      <c r="H604" s="2364"/>
      <c r="I604" s="2364"/>
    </row>
    <row r="605" spans="1:9" ht="19.5" customHeight="1">
      <c r="A605" s="706" t="s">
        <v>10</v>
      </c>
      <c r="B605" s="311" t="s">
        <v>85</v>
      </c>
      <c r="C605" s="311"/>
      <c r="D605" s="307" t="s">
        <v>38</v>
      </c>
      <c r="E605" s="307" t="s">
        <v>86</v>
      </c>
      <c r="F605" s="307"/>
      <c r="G605" s="734"/>
      <c r="H605" s="307"/>
      <c r="I605" s="772"/>
    </row>
    <row r="606" spans="1:9" ht="19.5" customHeight="1">
      <c r="A606" s="298"/>
      <c r="B606" s="298"/>
      <c r="C606" s="298"/>
      <c r="D606" s="298"/>
      <c r="E606" s="298"/>
      <c r="F606" s="298"/>
      <c r="G606" s="729"/>
      <c r="H606" s="298"/>
      <c r="I606" s="298"/>
    </row>
    <row r="607" spans="1:9" ht="19.5" customHeight="1">
      <c r="A607" s="2375" t="s">
        <v>87</v>
      </c>
      <c r="B607" s="2374" t="s">
        <v>88</v>
      </c>
      <c r="C607" s="2374"/>
      <c r="D607" s="2374"/>
      <c r="E607" s="2374"/>
      <c r="F607" s="2377" t="s">
        <v>164</v>
      </c>
      <c r="G607" s="2365" t="s">
        <v>262</v>
      </c>
      <c r="H607" s="299" t="s">
        <v>90</v>
      </c>
      <c r="I607" s="770" t="s">
        <v>91</v>
      </c>
    </row>
    <row r="608" spans="1:9" ht="19.5" customHeight="1">
      <c r="A608" s="2376"/>
      <c r="B608" s="2374"/>
      <c r="C608" s="2374"/>
      <c r="D608" s="2374"/>
      <c r="E608" s="2374"/>
      <c r="F608" s="2377"/>
      <c r="G608" s="2366"/>
      <c r="H608" s="300" t="s">
        <v>42</v>
      </c>
      <c r="I608" s="771" t="s">
        <v>42</v>
      </c>
    </row>
    <row r="609" spans="1:9" ht="17.25" customHeight="1">
      <c r="A609" s="705" t="s">
        <v>43</v>
      </c>
      <c r="B609" s="2292" t="s">
        <v>44</v>
      </c>
      <c r="C609" s="2292"/>
      <c r="D609" s="2292"/>
      <c r="E609" s="2292"/>
      <c r="F609" s="2292">
        <v>3</v>
      </c>
      <c r="G609" s="2292"/>
      <c r="H609" s="301">
        <v>4</v>
      </c>
      <c r="I609" s="705" t="s">
        <v>263</v>
      </c>
    </row>
    <row r="610" spans="1:9" ht="19.5" customHeight="1">
      <c r="A610" s="707" t="s">
        <v>143</v>
      </c>
      <c r="B610" s="2368" t="s">
        <v>159</v>
      </c>
      <c r="C610" s="2369"/>
      <c r="D610" s="2369"/>
      <c r="E610" s="2370"/>
      <c r="F610" s="312"/>
      <c r="G610" s="735"/>
      <c r="H610" s="118"/>
      <c r="I610" s="707"/>
    </row>
    <row r="611" spans="1:9" ht="19.5" customHeight="1">
      <c r="A611" s="78">
        <v>1</v>
      </c>
      <c r="B611" s="2297" t="s">
        <v>132</v>
      </c>
      <c r="C611" s="2298"/>
      <c r="D611" s="2298"/>
      <c r="E611" s="2299"/>
      <c r="F611" s="302"/>
      <c r="G611" s="730"/>
      <c r="H611" s="85"/>
      <c r="I611" s="91">
        <f>SUM(I612:I616)</f>
        <v>0</v>
      </c>
    </row>
    <row r="612" spans="1:9" ht="19.5" customHeight="1">
      <c r="A612" s="78"/>
      <c r="B612" s="79"/>
      <c r="C612" s="80" t="s">
        <v>94</v>
      </c>
      <c r="D612" s="89"/>
      <c r="E612" s="90"/>
      <c r="F612" s="231">
        <v>0</v>
      </c>
      <c r="G612" s="731"/>
      <c r="H612" s="82">
        <v>0</v>
      </c>
      <c r="I612" s="88">
        <f>SUM(F612*H612)</f>
        <v>0</v>
      </c>
    </row>
    <row r="613" spans="1:9" ht="19.5" customHeight="1">
      <c r="A613" s="78"/>
      <c r="B613" s="79"/>
      <c r="C613" s="80" t="s">
        <v>96</v>
      </c>
      <c r="D613" s="89"/>
      <c r="E613" s="90"/>
      <c r="F613" s="231">
        <v>0</v>
      </c>
      <c r="G613" s="731"/>
      <c r="H613" s="82">
        <v>0</v>
      </c>
      <c r="I613" s="88">
        <f>SUM(F613*H613)</f>
        <v>0</v>
      </c>
    </row>
    <row r="614" spans="1:9" ht="19.5" customHeight="1">
      <c r="A614" s="78"/>
      <c r="B614" s="79"/>
      <c r="C614" s="80" t="s">
        <v>98</v>
      </c>
      <c r="D614" s="89"/>
      <c r="E614" s="90"/>
      <c r="F614" s="231">
        <v>0</v>
      </c>
      <c r="G614" s="731"/>
      <c r="H614" s="82">
        <v>0</v>
      </c>
      <c r="I614" s="88">
        <f>SUM(F614*H614)</f>
        <v>0</v>
      </c>
    </row>
    <row r="615" spans="1:9" ht="19.5" customHeight="1">
      <c r="A615" s="78"/>
      <c r="B615" s="79"/>
      <c r="C615" s="80" t="s">
        <v>128</v>
      </c>
      <c r="D615" s="89"/>
      <c r="E615" s="90"/>
      <c r="F615" s="231">
        <v>0</v>
      </c>
      <c r="G615" s="731"/>
      <c r="H615" s="82">
        <v>0</v>
      </c>
      <c r="I615" s="88">
        <f>SUM(F615*H615)</f>
        <v>0</v>
      </c>
    </row>
    <row r="616" spans="1:9" ht="19.5" customHeight="1">
      <c r="A616" s="78"/>
      <c r="B616" s="79"/>
      <c r="C616" s="80" t="s">
        <v>129</v>
      </c>
      <c r="D616" s="89"/>
      <c r="E616" s="90"/>
      <c r="F616" s="231">
        <v>0</v>
      </c>
      <c r="G616" s="731"/>
      <c r="H616" s="82">
        <v>0</v>
      </c>
      <c r="I616" s="88">
        <f>SUM(F616*H616)</f>
        <v>0</v>
      </c>
    </row>
    <row r="617" spans="1:9" ht="19.5" customHeight="1">
      <c r="A617" s="84"/>
      <c r="B617" s="302"/>
      <c r="C617" s="79"/>
      <c r="D617" s="79"/>
      <c r="E617" s="81"/>
      <c r="F617" s="302"/>
      <c r="G617" s="730"/>
      <c r="H617" s="85"/>
      <c r="I617" s="83"/>
    </row>
    <row r="618" spans="1:9" ht="19.5" customHeight="1">
      <c r="A618" s="304">
        <v>2</v>
      </c>
      <c r="B618" s="2371" t="s">
        <v>130</v>
      </c>
      <c r="C618" s="2372"/>
      <c r="D618" s="2372"/>
      <c r="E618" s="2373"/>
      <c r="F618" s="231">
        <v>0</v>
      </c>
      <c r="G618" s="731"/>
      <c r="H618" s="82">
        <v>0</v>
      </c>
      <c r="I618" s="82">
        <f>SUM(F618*H618)</f>
        <v>0</v>
      </c>
    </row>
    <row r="619" spans="1:9" ht="19.5" customHeight="1">
      <c r="A619" s="84"/>
      <c r="B619" s="302"/>
      <c r="C619" s="79"/>
      <c r="D619" s="79"/>
      <c r="E619" s="81"/>
      <c r="F619" s="303"/>
      <c r="G619" s="730"/>
      <c r="H619" s="85"/>
      <c r="I619" s="83"/>
    </row>
    <row r="620" spans="1:9" ht="19.5" customHeight="1">
      <c r="A620" s="78">
        <v>3</v>
      </c>
      <c r="B620" s="2294" t="s">
        <v>133</v>
      </c>
      <c r="C620" s="2294"/>
      <c r="D620" s="2294"/>
      <c r="E620" s="2294"/>
      <c r="F620" s="303"/>
      <c r="G620" s="730"/>
      <c r="H620" s="85"/>
      <c r="I620" s="83">
        <f>SUM(I621:I622)</f>
        <v>0</v>
      </c>
    </row>
    <row r="621" spans="1:9" ht="19.5" customHeight="1">
      <c r="A621" s="86"/>
      <c r="B621" s="87" t="s">
        <v>125</v>
      </c>
      <c r="C621" s="79" t="s">
        <v>134</v>
      </c>
      <c r="D621" s="79"/>
      <c r="E621" s="81"/>
      <c r="F621" s="232">
        <v>0</v>
      </c>
      <c r="G621" s="730"/>
      <c r="H621" s="85">
        <v>0</v>
      </c>
      <c r="I621" s="83">
        <f>SUM(F621*H621)</f>
        <v>0</v>
      </c>
    </row>
    <row r="622" spans="1:9" ht="19.5" customHeight="1">
      <c r="A622" s="86"/>
      <c r="B622" s="87" t="s">
        <v>125</v>
      </c>
      <c r="C622" s="79" t="s">
        <v>135</v>
      </c>
      <c r="D622" s="79"/>
      <c r="E622" s="81"/>
      <c r="F622" s="232">
        <v>0</v>
      </c>
      <c r="G622" s="730"/>
      <c r="H622" s="85">
        <v>0</v>
      </c>
      <c r="I622" s="83">
        <f>SUM(F622*H622)</f>
        <v>0</v>
      </c>
    </row>
    <row r="623" spans="1:9" ht="19.5" customHeight="1">
      <c r="A623" s="298"/>
      <c r="B623" s="298"/>
      <c r="C623" s="298"/>
      <c r="D623" s="298"/>
      <c r="E623" s="298"/>
      <c r="F623" s="298"/>
      <c r="G623" s="729"/>
      <c r="H623" s="298"/>
      <c r="I623" s="298"/>
    </row>
    <row r="624" spans="1:9" ht="19.5" customHeight="1">
      <c r="A624" s="305"/>
      <c r="B624" s="305"/>
      <c r="C624" s="305"/>
      <c r="D624" s="305"/>
      <c r="E624" s="305"/>
      <c r="F624" s="305"/>
      <c r="G624" s="2296" t="s">
        <v>180</v>
      </c>
      <c r="H624" s="2296"/>
      <c r="I624" s="2296"/>
    </row>
    <row r="625" spans="1:9" ht="19.5" customHeight="1">
      <c r="A625" s="2289" t="s">
        <v>163</v>
      </c>
      <c r="B625" s="2289"/>
      <c r="C625" s="2289"/>
      <c r="D625" s="2289"/>
      <c r="E625" s="305"/>
      <c r="F625" s="305"/>
      <c r="G625" s="2289" t="s">
        <v>182</v>
      </c>
      <c r="H625" s="2289"/>
      <c r="I625" s="2289"/>
    </row>
    <row r="626" spans="1:9" ht="19.5" customHeight="1">
      <c r="A626" s="2289" t="s">
        <v>352</v>
      </c>
      <c r="B626" s="2289"/>
      <c r="C626" s="2289"/>
      <c r="D626" s="2289"/>
      <c r="E626" s="306"/>
      <c r="F626" s="305"/>
      <c r="G626" s="2293" t="s">
        <v>247</v>
      </c>
      <c r="H626" s="2293"/>
      <c r="I626" s="2293"/>
    </row>
    <row r="627" spans="1:9" ht="19.5" customHeight="1">
      <c r="A627" s="2289"/>
      <c r="B627" s="2289"/>
      <c r="C627" s="306"/>
      <c r="D627" s="306"/>
      <c r="E627" s="306"/>
      <c r="F627" s="305"/>
      <c r="G627" s="732"/>
      <c r="H627" s="2289"/>
      <c r="I627" s="2289"/>
    </row>
    <row r="628" spans="1:9" ht="19.5" customHeight="1">
      <c r="A628" s="2289"/>
      <c r="B628" s="2289"/>
      <c r="C628" s="2289"/>
      <c r="D628" s="2289"/>
      <c r="E628" s="306"/>
      <c r="F628" s="305"/>
      <c r="G628" s="732"/>
      <c r="H628" s="2289"/>
      <c r="I628" s="2289"/>
    </row>
    <row r="629" spans="1:9" ht="19.5" customHeight="1">
      <c r="A629" s="2295" t="s">
        <v>353</v>
      </c>
      <c r="B629" s="2295"/>
      <c r="C629" s="2295"/>
      <c r="D629" s="2295"/>
      <c r="E629" s="306"/>
      <c r="F629" s="305"/>
      <c r="G629" s="2289"/>
      <c r="H629" s="2289"/>
      <c r="I629" s="2289"/>
    </row>
    <row r="630" spans="1:9" ht="19.5" customHeight="1">
      <c r="A630" s="2290"/>
      <c r="B630" s="2290"/>
      <c r="C630" s="115"/>
      <c r="D630" s="115"/>
      <c r="E630" s="115"/>
      <c r="F630" s="114"/>
      <c r="G630" s="723"/>
      <c r="H630" s="2290"/>
      <c r="I630" s="2290"/>
    </row>
    <row r="631" spans="1:9" ht="19.5" customHeight="1">
      <c r="A631" s="2312"/>
      <c r="B631" s="2312"/>
      <c r="C631" s="2312"/>
      <c r="D631" s="2312"/>
      <c r="E631" s="116"/>
      <c r="F631" s="117"/>
      <c r="G631" s="723"/>
      <c r="H631" s="2291"/>
      <c r="I631" s="2291"/>
    </row>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spans="10:11" ht="19.5" customHeight="1">
      <c r="J642" s="94"/>
      <c r="K642" s="1564"/>
    </row>
    <row r="643" ht="19.5" customHeight="1"/>
    <row r="644" ht="19.5" customHeight="1"/>
    <row r="645" ht="19.5" customHeight="1"/>
    <row r="646" ht="19.5" customHeight="1"/>
    <row r="647" spans="1:9" ht="19.5" customHeight="1">
      <c r="A647" s="706" t="s">
        <v>8</v>
      </c>
      <c r="B647" s="311" t="s">
        <v>83</v>
      </c>
      <c r="C647" s="311"/>
      <c r="D647" s="307" t="s">
        <v>38</v>
      </c>
      <c r="E647" s="2367" t="s">
        <v>19</v>
      </c>
      <c r="F647" s="2367"/>
      <c r="G647" s="2367"/>
      <c r="H647" s="2367"/>
      <c r="I647" s="2367"/>
    </row>
    <row r="648" spans="1:9" ht="19.5" customHeight="1">
      <c r="A648" s="706" t="s">
        <v>9</v>
      </c>
      <c r="B648" s="311" t="s">
        <v>84</v>
      </c>
      <c r="C648" s="311"/>
      <c r="D648" s="307" t="s">
        <v>38</v>
      </c>
      <c r="E648" s="2364" t="s">
        <v>67</v>
      </c>
      <c r="F648" s="2364"/>
      <c r="G648" s="2364"/>
      <c r="H648" s="2364"/>
      <c r="I648" s="2364"/>
    </row>
    <row r="649" spans="1:9" ht="19.5" customHeight="1">
      <c r="A649" s="706" t="s">
        <v>10</v>
      </c>
      <c r="B649" s="311" t="s">
        <v>85</v>
      </c>
      <c r="C649" s="311"/>
      <c r="D649" s="307" t="s">
        <v>38</v>
      </c>
      <c r="E649" s="307" t="s">
        <v>86</v>
      </c>
      <c r="F649" s="307"/>
      <c r="G649" s="734"/>
      <c r="H649" s="307"/>
      <c r="I649" s="772"/>
    </row>
    <row r="650" spans="1:9" ht="19.5" customHeight="1">
      <c r="A650" s="298"/>
      <c r="B650" s="298"/>
      <c r="C650" s="298"/>
      <c r="D650" s="298"/>
      <c r="E650" s="298"/>
      <c r="F650" s="298"/>
      <c r="G650" s="729"/>
      <c r="H650" s="298"/>
      <c r="I650" s="298"/>
    </row>
    <row r="651" spans="1:9" ht="19.5" customHeight="1">
      <c r="A651" s="2375" t="s">
        <v>87</v>
      </c>
      <c r="B651" s="2374" t="s">
        <v>88</v>
      </c>
      <c r="C651" s="2374"/>
      <c r="D651" s="2374"/>
      <c r="E651" s="2374"/>
      <c r="F651" s="2377" t="s">
        <v>164</v>
      </c>
      <c r="G651" s="2365" t="s">
        <v>262</v>
      </c>
      <c r="H651" s="299" t="s">
        <v>90</v>
      </c>
      <c r="I651" s="770" t="s">
        <v>91</v>
      </c>
    </row>
    <row r="652" spans="1:9" ht="19.5" customHeight="1">
      <c r="A652" s="2376"/>
      <c r="B652" s="2374"/>
      <c r="C652" s="2374"/>
      <c r="D652" s="2374"/>
      <c r="E652" s="2374"/>
      <c r="F652" s="2377"/>
      <c r="G652" s="2366"/>
      <c r="H652" s="300" t="s">
        <v>42</v>
      </c>
      <c r="I652" s="771" t="s">
        <v>42</v>
      </c>
    </row>
    <row r="653" spans="1:9" ht="18.75" customHeight="1">
      <c r="A653" s="705" t="s">
        <v>43</v>
      </c>
      <c r="B653" s="2292" t="s">
        <v>44</v>
      </c>
      <c r="C653" s="2292"/>
      <c r="D653" s="2292"/>
      <c r="E653" s="2292"/>
      <c r="F653" s="2292">
        <v>3</v>
      </c>
      <c r="G653" s="2292"/>
      <c r="H653" s="301">
        <v>4</v>
      </c>
      <c r="I653" s="705" t="s">
        <v>263</v>
      </c>
    </row>
    <row r="654" spans="1:9" ht="19.5" customHeight="1">
      <c r="A654" s="707" t="s">
        <v>143</v>
      </c>
      <c r="B654" s="2368" t="s">
        <v>159</v>
      </c>
      <c r="C654" s="2369"/>
      <c r="D654" s="2369"/>
      <c r="E654" s="2370"/>
      <c r="F654" s="312"/>
      <c r="G654" s="735"/>
      <c r="H654" s="118"/>
      <c r="I654" s="707"/>
    </row>
    <row r="655" spans="1:9" ht="19.5" customHeight="1">
      <c r="A655" s="78">
        <v>1</v>
      </c>
      <c r="B655" s="2297" t="s">
        <v>132</v>
      </c>
      <c r="C655" s="2298"/>
      <c r="D655" s="2298"/>
      <c r="E655" s="2299"/>
      <c r="F655" s="302"/>
      <c r="G655" s="730"/>
      <c r="H655" s="85"/>
      <c r="I655" s="85">
        <f>SUM(I656:I660)</f>
        <v>0</v>
      </c>
    </row>
    <row r="656" spans="1:9" ht="19.5" customHeight="1">
      <c r="A656" s="78"/>
      <c r="B656" s="79"/>
      <c r="C656" s="80" t="s">
        <v>94</v>
      </c>
      <c r="D656" s="79"/>
      <c r="E656" s="81"/>
      <c r="F656" s="231">
        <v>0</v>
      </c>
      <c r="G656" s="731"/>
      <c r="H656" s="82">
        <v>0</v>
      </c>
      <c r="I656" s="83">
        <f>SUM(F656*H656)</f>
        <v>0</v>
      </c>
    </row>
    <row r="657" spans="1:9" ht="19.5" customHeight="1">
      <c r="A657" s="78"/>
      <c r="B657" s="79"/>
      <c r="C657" s="80" t="s">
        <v>96</v>
      </c>
      <c r="D657" s="79"/>
      <c r="E657" s="81"/>
      <c r="F657" s="231">
        <v>0</v>
      </c>
      <c r="G657" s="731"/>
      <c r="H657" s="82">
        <v>0</v>
      </c>
      <c r="I657" s="83">
        <f>SUM(F657*H657)</f>
        <v>0</v>
      </c>
    </row>
    <row r="658" spans="1:9" ht="19.5" customHeight="1">
      <c r="A658" s="78"/>
      <c r="B658" s="79"/>
      <c r="C658" s="80" t="s">
        <v>98</v>
      </c>
      <c r="D658" s="79"/>
      <c r="E658" s="81"/>
      <c r="F658" s="231">
        <v>0</v>
      </c>
      <c r="G658" s="731"/>
      <c r="H658" s="82">
        <v>0</v>
      </c>
      <c r="I658" s="83">
        <f>SUM(F658*H658)</f>
        <v>0</v>
      </c>
    </row>
    <row r="659" spans="1:9" ht="19.5" customHeight="1">
      <c r="A659" s="78"/>
      <c r="B659" s="79"/>
      <c r="C659" s="80" t="s">
        <v>128</v>
      </c>
      <c r="D659" s="79"/>
      <c r="E659" s="81"/>
      <c r="F659" s="231">
        <v>0</v>
      </c>
      <c r="G659" s="731"/>
      <c r="H659" s="82">
        <v>0</v>
      </c>
      <c r="I659" s="83">
        <f>SUM(F659*H659)</f>
        <v>0</v>
      </c>
    </row>
    <row r="660" spans="1:9" ht="19.5" customHeight="1">
      <c r="A660" s="78"/>
      <c r="B660" s="79"/>
      <c r="C660" s="80" t="s">
        <v>129</v>
      </c>
      <c r="D660" s="79"/>
      <c r="E660" s="81"/>
      <c r="F660" s="231">
        <v>0</v>
      </c>
      <c r="G660" s="731"/>
      <c r="H660" s="82">
        <v>0</v>
      </c>
      <c r="I660" s="83">
        <f>SUM(F660*H660)</f>
        <v>0</v>
      </c>
    </row>
    <row r="661" spans="1:9" ht="19.5" customHeight="1">
      <c r="A661" s="84"/>
      <c r="B661" s="302"/>
      <c r="C661" s="79"/>
      <c r="D661" s="79"/>
      <c r="E661" s="81"/>
      <c r="F661" s="303"/>
      <c r="G661" s="730"/>
      <c r="H661" s="85"/>
      <c r="I661" s="83"/>
    </row>
    <row r="662" spans="1:9" ht="19.5" customHeight="1">
      <c r="A662" s="304">
        <v>2</v>
      </c>
      <c r="B662" s="2371" t="s">
        <v>130</v>
      </c>
      <c r="C662" s="2372"/>
      <c r="D662" s="2372"/>
      <c r="E662" s="2373"/>
      <c r="F662" s="231">
        <v>0</v>
      </c>
      <c r="G662" s="731"/>
      <c r="H662" s="82">
        <v>0</v>
      </c>
      <c r="I662" s="82">
        <f>SUM(F662*H662)</f>
        <v>0</v>
      </c>
    </row>
    <row r="663" spans="1:9" ht="19.5" customHeight="1">
      <c r="A663" s="84"/>
      <c r="B663" s="302"/>
      <c r="C663" s="79"/>
      <c r="D663" s="79"/>
      <c r="E663" s="81"/>
      <c r="F663" s="303"/>
      <c r="G663" s="730"/>
      <c r="H663" s="85"/>
      <c r="I663" s="83"/>
    </row>
    <row r="664" spans="1:9" ht="19.5" customHeight="1">
      <c r="A664" s="78">
        <v>3</v>
      </c>
      <c r="B664" s="2294" t="s">
        <v>133</v>
      </c>
      <c r="C664" s="2294"/>
      <c r="D664" s="2294"/>
      <c r="E664" s="2294"/>
      <c r="F664" s="303"/>
      <c r="G664" s="730"/>
      <c r="H664" s="85"/>
      <c r="I664" s="83">
        <f>SUM(I665:I666)</f>
        <v>0</v>
      </c>
    </row>
    <row r="665" spans="1:9" ht="19.5" customHeight="1">
      <c r="A665" s="86"/>
      <c r="B665" s="87" t="s">
        <v>125</v>
      </c>
      <c r="C665" s="79" t="s">
        <v>134</v>
      </c>
      <c r="D665" s="79"/>
      <c r="E665" s="81"/>
      <c r="F665" s="232">
        <v>0</v>
      </c>
      <c r="G665" s="730"/>
      <c r="H665" s="85">
        <v>0</v>
      </c>
      <c r="I665" s="83">
        <f>SUM(F665*H665)</f>
        <v>0</v>
      </c>
    </row>
    <row r="666" spans="1:9" ht="19.5" customHeight="1">
      <c r="A666" s="86"/>
      <c r="B666" s="87" t="s">
        <v>125</v>
      </c>
      <c r="C666" s="79" t="s">
        <v>135</v>
      </c>
      <c r="D666" s="79"/>
      <c r="E666" s="81"/>
      <c r="F666" s="232">
        <v>0</v>
      </c>
      <c r="G666" s="730"/>
      <c r="H666" s="85">
        <v>0</v>
      </c>
      <c r="I666" s="83">
        <f>SUM(F666*H666)</f>
        <v>0</v>
      </c>
    </row>
    <row r="667" spans="1:9" ht="19.5" customHeight="1">
      <c r="A667" s="298"/>
      <c r="B667" s="298"/>
      <c r="C667" s="298"/>
      <c r="D667" s="298"/>
      <c r="E667" s="298"/>
      <c r="F667" s="298"/>
      <c r="G667" s="729"/>
      <c r="H667" s="298"/>
      <c r="I667" s="298"/>
    </row>
    <row r="668" spans="1:9" ht="19.5" customHeight="1">
      <c r="A668" s="305"/>
      <c r="B668" s="305"/>
      <c r="C668" s="305"/>
      <c r="D668" s="305"/>
      <c r="E668" s="305"/>
      <c r="F668" s="305"/>
      <c r="G668" s="2296" t="s">
        <v>180</v>
      </c>
      <c r="H668" s="2296"/>
      <c r="I668" s="2296"/>
    </row>
    <row r="669" spans="1:9" ht="19.5" customHeight="1">
      <c r="A669" s="2289" t="s">
        <v>163</v>
      </c>
      <c r="B669" s="2289"/>
      <c r="C669" s="2289"/>
      <c r="D669" s="2289"/>
      <c r="E669" s="305"/>
      <c r="F669" s="305"/>
      <c r="G669" s="2289" t="s">
        <v>182</v>
      </c>
      <c r="H669" s="2289"/>
      <c r="I669" s="2289"/>
    </row>
    <row r="670" spans="1:9" ht="19.5" customHeight="1">
      <c r="A670" s="2289" t="s">
        <v>352</v>
      </c>
      <c r="B670" s="2289"/>
      <c r="C670" s="2289"/>
      <c r="D670" s="2289"/>
      <c r="E670" s="306"/>
      <c r="F670" s="305"/>
      <c r="G670" s="2293" t="s">
        <v>246</v>
      </c>
      <c r="H670" s="2293"/>
      <c r="I670" s="2293"/>
    </row>
    <row r="671" spans="1:9" ht="19.5" customHeight="1">
      <c r="A671" s="2289"/>
      <c r="B671" s="2289"/>
      <c r="C671" s="306"/>
      <c r="D671" s="306"/>
      <c r="E671" s="306"/>
      <c r="F671" s="305"/>
      <c r="G671" s="732"/>
      <c r="H671" s="2289"/>
      <c r="I671" s="2289"/>
    </row>
    <row r="672" spans="1:9" ht="19.5" customHeight="1">
      <c r="A672" s="2289"/>
      <c r="B672" s="2289"/>
      <c r="C672" s="2289"/>
      <c r="D672" s="2289"/>
      <c r="E672" s="306"/>
      <c r="F672" s="305"/>
      <c r="G672" s="732"/>
      <c r="H672" s="2289"/>
      <c r="I672" s="2289"/>
    </row>
    <row r="673" spans="1:9" ht="19.5" customHeight="1">
      <c r="A673" s="2295" t="s">
        <v>353</v>
      </c>
      <c r="B673" s="2295"/>
      <c r="C673" s="2295"/>
      <c r="D673" s="2295"/>
      <c r="E673" s="306"/>
      <c r="F673" s="305"/>
      <c r="G673" s="2289"/>
      <c r="H673" s="2289"/>
      <c r="I673" s="2289"/>
    </row>
    <row r="674" spans="1:9" ht="19.5" customHeight="1">
      <c r="A674" s="2290"/>
      <c r="B674" s="2290"/>
      <c r="C674" s="115"/>
      <c r="D674" s="115"/>
      <c r="E674" s="115"/>
      <c r="F674" s="114"/>
      <c r="G674" s="723"/>
      <c r="H674" s="2290"/>
      <c r="I674" s="2290"/>
    </row>
    <row r="675" spans="1:9" ht="19.5" customHeight="1">
      <c r="A675" s="2312"/>
      <c r="B675" s="2312"/>
      <c r="C675" s="2312"/>
      <c r="D675" s="2312"/>
      <c r="E675" s="116"/>
      <c r="F675" s="117"/>
      <c r="G675" s="723"/>
      <c r="H675" s="2291"/>
      <c r="I675" s="2291"/>
    </row>
    <row r="676" ht="19.5" customHeight="1"/>
    <row r="677" ht="19.5" customHeight="1"/>
    <row r="678" ht="19.5" customHeight="1"/>
    <row r="679" ht="19.5" customHeight="1"/>
    <row r="680" ht="19.5" customHeight="1"/>
    <row r="681" ht="19.5" customHeight="1"/>
    <row r="682" ht="19.5" customHeight="1"/>
    <row r="683" spans="10:11" ht="19.5" customHeight="1">
      <c r="J683" s="94"/>
      <c r="K683" s="1564"/>
    </row>
    <row r="684" ht="19.5" customHeight="1"/>
    <row r="685" ht="19.5" customHeight="1"/>
    <row r="686" ht="19.5" customHeight="1"/>
    <row r="687" ht="19.5" customHeight="1"/>
    <row r="688" ht="33.75" customHeight="1"/>
    <row r="689" ht="19.5" customHeight="1"/>
    <row r="690" spans="1:9" ht="19.5" customHeight="1">
      <c r="A690" s="710" t="s">
        <v>8</v>
      </c>
      <c r="B690" s="337" t="s">
        <v>83</v>
      </c>
      <c r="C690" s="337"/>
      <c r="D690" s="338" t="s">
        <v>38</v>
      </c>
      <c r="E690" s="2175" t="s">
        <v>19</v>
      </c>
      <c r="F690" s="2175"/>
      <c r="G690" s="2175"/>
      <c r="H690" s="2175"/>
      <c r="I690" s="2175"/>
    </row>
    <row r="691" spans="1:9" ht="38.25" customHeight="1">
      <c r="A691" s="710" t="s">
        <v>9</v>
      </c>
      <c r="B691" s="337" t="s">
        <v>84</v>
      </c>
      <c r="C691" s="337"/>
      <c r="D691" s="339" t="s">
        <v>38</v>
      </c>
      <c r="E691" s="2260" t="s">
        <v>250</v>
      </c>
      <c r="F691" s="2260"/>
      <c r="G691" s="2260"/>
      <c r="H691" s="2260"/>
      <c r="I691" s="2260"/>
    </row>
    <row r="692" spans="1:9" ht="19.5" customHeight="1">
      <c r="A692" s="710" t="s">
        <v>10</v>
      </c>
      <c r="B692" s="337" t="s">
        <v>85</v>
      </c>
      <c r="C692" s="337"/>
      <c r="D692" s="338" t="s">
        <v>38</v>
      </c>
      <c r="E692" s="338" t="s">
        <v>86</v>
      </c>
      <c r="F692" s="338"/>
      <c r="G692" s="733"/>
      <c r="H692" s="338"/>
      <c r="I692" s="776"/>
    </row>
    <row r="693" spans="1:9" ht="6.75" customHeight="1">
      <c r="A693" s="75"/>
      <c r="B693" s="75"/>
      <c r="C693" s="75"/>
      <c r="D693" s="75"/>
      <c r="E693" s="75"/>
      <c r="F693" s="75"/>
      <c r="G693" s="725"/>
      <c r="H693" s="75"/>
      <c r="I693" s="75"/>
    </row>
    <row r="694" spans="1:11" ht="19.5" customHeight="1">
      <c r="A694" s="2301" t="s">
        <v>87</v>
      </c>
      <c r="B694" s="2284" t="s">
        <v>88</v>
      </c>
      <c r="C694" s="2284"/>
      <c r="D694" s="2284"/>
      <c r="E694" s="2284"/>
      <c r="F694" s="2271" t="s">
        <v>164</v>
      </c>
      <c r="G694" s="2272" t="s">
        <v>262</v>
      </c>
      <c r="H694" s="246" t="s">
        <v>90</v>
      </c>
      <c r="I694" s="764" t="s">
        <v>91</v>
      </c>
      <c r="J694" s="2333"/>
      <c r="K694" s="1565"/>
    </row>
    <row r="695" spans="1:11" ht="19.5" customHeight="1">
      <c r="A695" s="2302"/>
      <c r="B695" s="2284"/>
      <c r="C695" s="2284"/>
      <c r="D695" s="2284"/>
      <c r="E695" s="2284"/>
      <c r="F695" s="2271"/>
      <c r="G695" s="2273"/>
      <c r="H695" s="247" t="s">
        <v>42</v>
      </c>
      <c r="I695" s="765" t="s">
        <v>42</v>
      </c>
      <c r="J695" s="2333"/>
      <c r="K695" s="1565"/>
    </row>
    <row r="696" spans="1:11" ht="18" customHeight="1">
      <c r="A696" s="702" t="s">
        <v>43</v>
      </c>
      <c r="B696" s="2227" t="s">
        <v>44</v>
      </c>
      <c r="C696" s="2227"/>
      <c r="D696" s="2227"/>
      <c r="E696" s="2227"/>
      <c r="F696" s="2227">
        <v>3</v>
      </c>
      <c r="G696" s="2227"/>
      <c r="H696" s="248">
        <v>4</v>
      </c>
      <c r="I696" s="702" t="s">
        <v>263</v>
      </c>
      <c r="J696" s="2333"/>
      <c r="K696" s="1565"/>
    </row>
    <row r="697" spans="1:11" ht="19.5" customHeight="1">
      <c r="A697" s="278" t="s">
        <v>143</v>
      </c>
      <c r="B697" s="2421" t="s">
        <v>144</v>
      </c>
      <c r="C697" s="2422"/>
      <c r="D697" s="2422"/>
      <c r="E697" s="2423"/>
      <c r="F697" s="274"/>
      <c r="G697" s="726"/>
      <c r="H697" s="119"/>
      <c r="I697" s="777">
        <f>SUM(I698,I704,I706,I709)</f>
        <v>13185000</v>
      </c>
      <c r="J697" s="2333"/>
      <c r="K697" s="1565"/>
    </row>
    <row r="698" spans="1:9" ht="19.5" customHeight="1">
      <c r="A698" s="275">
        <v>1</v>
      </c>
      <c r="B698" s="2280" t="s">
        <v>132</v>
      </c>
      <c r="C698" s="2281"/>
      <c r="D698" s="2281"/>
      <c r="E698" s="2282"/>
      <c r="F698" s="340"/>
      <c r="G698" s="727"/>
      <c r="H698" s="263"/>
      <c r="I698" s="263">
        <f>SUM(I699:I703)</f>
        <v>1385000</v>
      </c>
    </row>
    <row r="699" spans="1:9" ht="19.5" customHeight="1">
      <c r="A699" s="275"/>
      <c r="B699" s="44"/>
      <c r="C699" s="45" t="s">
        <v>94</v>
      </c>
      <c r="D699" s="92"/>
      <c r="E699" s="93"/>
      <c r="F699" s="233">
        <v>20</v>
      </c>
      <c r="G699" s="728" t="s">
        <v>95</v>
      </c>
      <c r="H699" s="47">
        <v>54000</v>
      </c>
      <c r="I699" s="268">
        <f>SUM(F699*H699)</f>
        <v>1080000</v>
      </c>
    </row>
    <row r="700" spans="1:9" ht="19.5" customHeight="1">
      <c r="A700" s="275"/>
      <c r="B700" s="44"/>
      <c r="C700" s="45" t="s">
        <v>96</v>
      </c>
      <c r="D700" s="92"/>
      <c r="E700" s="93"/>
      <c r="F700" s="233">
        <v>20</v>
      </c>
      <c r="G700" s="728" t="s">
        <v>97</v>
      </c>
      <c r="H700" s="47">
        <v>8000</v>
      </c>
      <c r="I700" s="268">
        <f>SUM(F700*H700)</f>
        <v>160000</v>
      </c>
    </row>
    <row r="701" spans="1:12" ht="19.5" customHeight="1">
      <c r="A701" s="275"/>
      <c r="B701" s="44"/>
      <c r="C701" s="45" t="s">
        <v>98</v>
      </c>
      <c r="D701" s="92"/>
      <c r="E701" s="93"/>
      <c r="F701" s="233">
        <v>20</v>
      </c>
      <c r="G701" s="728" t="s">
        <v>97</v>
      </c>
      <c r="H701" s="47">
        <v>3500</v>
      </c>
      <c r="I701" s="268">
        <f>SUM(F701*H701)</f>
        <v>70000</v>
      </c>
      <c r="L701" s="296" t="s">
        <v>264</v>
      </c>
    </row>
    <row r="702" spans="1:9" ht="19.5" customHeight="1">
      <c r="A702" s="275"/>
      <c r="B702" s="44"/>
      <c r="C702" s="45" t="s">
        <v>128</v>
      </c>
      <c r="D702" s="92"/>
      <c r="E702" s="93"/>
      <c r="F702" s="233">
        <v>15</v>
      </c>
      <c r="G702" s="728" t="s">
        <v>97</v>
      </c>
      <c r="H702" s="47">
        <v>2000</v>
      </c>
      <c r="I702" s="268">
        <f>SUM(F702*H702)</f>
        <v>30000</v>
      </c>
    </row>
    <row r="703" spans="1:13" ht="19.5" customHeight="1">
      <c r="A703" s="275"/>
      <c r="B703" s="44"/>
      <c r="C703" s="45" t="s">
        <v>129</v>
      </c>
      <c r="D703" s="92"/>
      <c r="E703" s="93"/>
      <c r="F703" s="233">
        <v>15</v>
      </c>
      <c r="G703" s="728" t="s">
        <v>97</v>
      </c>
      <c r="H703" s="47">
        <v>3000</v>
      </c>
      <c r="I703" s="268">
        <f>SUM(F703*H703)</f>
        <v>45000</v>
      </c>
      <c r="M703" s="234"/>
    </row>
    <row r="704" spans="1:9" ht="19.5" customHeight="1">
      <c r="A704" s="278">
        <v>2</v>
      </c>
      <c r="B704" s="2264" t="s">
        <v>130</v>
      </c>
      <c r="C704" s="2265"/>
      <c r="D704" s="2265"/>
      <c r="E704" s="2266"/>
      <c r="F704" s="220"/>
      <c r="G704" s="728"/>
      <c r="H704" s="47"/>
      <c r="I704" s="47">
        <f>SUM(I705)</f>
        <v>200000</v>
      </c>
    </row>
    <row r="705" spans="1:9" ht="19.5" customHeight="1">
      <c r="A705" s="219"/>
      <c r="B705" s="340"/>
      <c r="C705" s="341" t="s">
        <v>157</v>
      </c>
      <c r="D705" s="92"/>
      <c r="E705" s="93"/>
      <c r="F705" s="267">
        <v>1000</v>
      </c>
      <c r="G705" s="727" t="s">
        <v>100</v>
      </c>
      <c r="H705" s="263">
        <v>200</v>
      </c>
      <c r="I705" s="268">
        <f>SUM(F705*H705)</f>
        <v>200000</v>
      </c>
    </row>
    <row r="706" spans="1:9" ht="19.5" customHeight="1">
      <c r="A706" s="275">
        <v>3</v>
      </c>
      <c r="B706" s="2276" t="s">
        <v>133</v>
      </c>
      <c r="C706" s="2276"/>
      <c r="D706" s="2276"/>
      <c r="E706" s="2276"/>
      <c r="F706" s="276"/>
      <c r="G706" s="727"/>
      <c r="H706" s="277"/>
      <c r="I706" s="221">
        <f>SUM(I707:I708)</f>
        <v>2000000</v>
      </c>
    </row>
    <row r="707" spans="1:13" ht="19.5" customHeight="1">
      <c r="A707" s="265"/>
      <c r="B707" s="279"/>
      <c r="C707" s="341" t="s">
        <v>116</v>
      </c>
      <c r="D707" s="92"/>
      <c r="E707" s="93"/>
      <c r="F707" s="267">
        <v>100</v>
      </c>
      <c r="G707" s="727" t="s">
        <v>118</v>
      </c>
      <c r="H707" s="263">
        <v>7500</v>
      </c>
      <c r="I707" s="268">
        <f>SUM(F707*H707)</f>
        <v>750000</v>
      </c>
      <c r="J707" s="2328"/>
      <c r="K707" s="2329"/>
      <c r="L707" s="2330"/>
      <c r="M707" s="2330"/>
    </row>
    <row r="708" spans="1:9" ht="19.5" customHeight="1">
      <c r="A708" s="265"/>
      <c r="B708" s="279"/>
      <c r="C708" s="341" t="s">
        <v>191</v>
      </c>
      <c r="D708" s="92"/>
      <c r="E708" s="93"/>
      <c r="F708" s="267">
        <v>100</v>
      </c>
      <c r="G708" s="727" t="s">
        <v>118</v>
      </c>
      <c r="H708" s="263">
        <v>12500</v>
      </c>
      <c r="I708" s="268">
        <f>SUM(F708*H708)</f>
        <v>1250000</v>
      </c>
    </row>
    <row r="709" spans="1:13" ht="19.5" customHeight="1">
      <c r="A709" s="275">
        <v>4</v>
      </c>
      <c r="B709" s="2276" t="s">
        <v>142</v>
      </c>
      <c r="C709" s="2276"/>
      <c r="D709" s="2276"/>
      <c r="E709" s="2276"/>
      <c r="F709" s="127"/>
      <c r="G709" s="742"/>
      <c r="H709" s="128"/>
      <c r="I709" s="778">
        <f>SUM(I710,I716)</f>
        <v>9600000</v>
      </c>
      <c r="J709" s="125"/>
      <c r="K709" s="125"/>
      <c r="L709" s="109"/>
      <c r="M709" s="49"/>
    </row>
    <row r="710" spans="1:13" ht="19.5" customHeight="1">
      <c r="A710" s="275"/>
      <c r="B710" s="129" t="s">
        <v>125</v>
      </c>
      <c r="C710" s="2430" t="s">
        <v>226</v>
      </c>
      <c r="D710" s="2430"/>
      <c r="E710" s="2431"/>
      <c r="F710" s="127"/>
      <c r="G710" s="742"/>
      <c r="H710" s="128"/>
      <c r="I710" s="778">
        <f>SUM(I711:I715)</f>
        <v>2700000</v>
      </c>
      <c r="L710" s="109"/>
      <c r="M710" s="49"/>
    </row>
    <row r="711" spans="1:14" ht="19.5" customHeight="1">
      <c r="A711" s="128"/>
      <c r="B711" s="279"/>
      <c r="C711" s="2261" t="s">
        <v>167</v>
      </c>
      <c r="D711" s="2262"/>
      <c r="E711" s="2263"/>
      <c r="F711" s="342"/>
      <c r="G711" s="727" t="s">
        <v>158</v>
      </c>
      <c r="H711" s="263">
        <v>0</v>
      </c>
      <c r="I711" s="263">
        <f>SUM(F711*H711)</f>
        <v>0</v>
      </c>
      <c r="J711" s="111"/>
      <c r="K711" s="130"/>
      <c r="L711" s="112"/>
      <c r="M711" s="112"/>
      <c r="N711" s="113"/>
    </row>
    <row r="712" spans="1:14" ht="19.5" customHeight="1">
      <c r="A712" s="128"/>
      <c r="B712" s="279"/>
      <c r="C712" s="2261" t="s">
        <v>168</v>
      </c>
      <c r="D712" s="2262"/>
      <c r="E712" s="2263"/>
      <c r="F712" s="342"/>
      <c r="G712" s="727" t="s">
        <v>158</v>
      </c>
      <c r="H712" s="263">
        <v>0</v>
      </c>
      <c r="I712" s="263">
        <f>SUM(F712*H712)</f>
        <v>0</v>
      </c>
      <c r="J712" s="111"/>
      <c r="K712" s="130"/>
      <c r="L712" s="112"/>
      <c r="M712" s="112"/>
      <c r="N712" s="113"/>
    </row>
    <row r="713" spans="1:14" ht="19.5" customHeight="1">
      <c r="A713" s="128"/>
      <c r="B713" s="279"/>
      <c r="C713" s="2261" t="s">
        <v>290</v>
      </c>
      <c r="D713" s="2262"/>
      <c r="E713" s="2263"/>
      <c r="F713" s="342">
        <v>3</v>
      </c>
      <c r="G713" s="727" t="s">
        <v>158</v>
      </c>
      <c r="H713" s="263">
        <v>100000</v>
      </c>
      <c r="I713" s="263">
        <f>SUM(F713*H713)</f>
        <v>300000</v>
      </c>
      <c r="J713" s="111"/>
      <c r="K713" s="130"/>
      <c r="L713" s="112"/>
      <c r="M713" s="112"/>
      <c r="N713" s="113"/>
    </row>
    <row r="714" spans="1:14" ht="19.5" customHeight="1">
      <c r="A714" s="128"/>
      <c r="B714" s="279"/>
      <c r="C714" s="2261" t="s">
        <v>289</v>
      </c>
      <c r="D714" s="2262"/>
      <c r="E714" s="2263"/>
      <c r="F714" s="342">
        <v>3</v>
      </c>
      <c r="G714" s="727" t="s">
        <v>158</v>
      </c>
      <c r="H714" s="263">
        <v>100000</v>
      </c>
      <c r="I714" s="263">
        <f>SUM(F714*H714)</f>
        <v>300000</v>
      </c>
      <c r="J714" s="111"/>
      <c r="K714" s="130"/>
      <c r="L714" s="112"/>
      <c r="M714" s="112"/>
      <c r="N714" s="113"/>
    </row>
    <row r="715" spans="1:14" ht="19.5" customHeight="1">
      <c r="A715" s="128"/>
      <c r="B715" s="343"/>
      <c r="C715" s="533" t="s">
        <v>288</v>
      </c>
      <c r="D715" s="345"/>
      <c r="E715" s="346"/>
      <c r="F715" s="347">
        <v>3</v>
      </c>
      <c r="G715" s="737" t="s">
        <v>158</v>
      </c>
      <c r="H715" s="263">
        <v>700000</v>
      </c>
      <c r="I715" s="263">
        <f>SUM(F715*H715)</f>
        <v>2100000</v>
      </c>
      <c r="J715" s="130"/>
      <c r="K715" s="130"/>
      <c r="L715" s="112"/>
      <c r="M715" s="112"/>
      <c r="N715" s="113"/>
    </row>
    <row r="716" spans="1:14" ht="19.5" customHeight="1">
      <c r="A716" s="128"/>
      <c r="B716" s="131" t="s">
        <v>125</v>
      </c>
      <c r="C716" s="2430" t="s">
        <v>273</v>
      </c>
      <c r="D716" s="2430"/>
      <c r="E716" s="2431"/>
      <c r="F716" s="230"/>
      <c r="G716" s="743"/>
      <c r="H716" s="132"/>
      <c r="I716" s="263">
        <f>SUM(I717:I721)</f>
        <v>6900000</v>
      </c>
      <c r="J716" s="2326"/>
      <c r="K716" s="2327"/>
      <c r="L716" s="2327"/>
      <c r="M716" s="2327"/>
      <c r="N716" s="2327"/>
    </row>
    <row r="717" spans="1:14" ht="19.5" customHeight="1">
      <c r="A717" s="128"/>
      <c r="B717" s="279"/>
      <c r="C717" s="344" t="s">
        <v>167</v>
      </c>
      <c r="D717" s="345"/>
      <c r="E717" s="346"/>
      <c r="F717" s="342">
        <v>12</v>
      </c>
      <c r="G717" s="727" t="s">
        <v>158</v>
      </c>
      <c r="H717" s="263">
        <v>175000</v>
      </c>
      <c r="I717" s="263">
        <f>SUM(F717*H717)</f>
        <v>2100000</v>
      </c>
      <c r="J717" s="130"/>
      <c r="K717" s="130"/>
      <c r="L717" s="213"/>
      <c r="M717" s="112"/>
      <c r="N717" s="113"/>
    </row>
    <row r="718" spans="1:14" ht="19.5" customHeight="1">
      <c r="A718" s="128"/>
      <c r="B718" s="279"/>
      <c r="C718" s="344" t="s">
        <v>168</v>
      </c>
      <c r="D718" s="345"/>
      <c r="E718" s="346"/>
      <c r="F718" s="342">
        <v>12</v>
      </c>
      <c r="G718" s="727" t="s">
        <v>158</v>
      </c>
      <c r="H718" s="263">
        <v>150000</v>
      </c>
      <c r="I718" s="263">
        <f>SUM(F718*H718)</f>
        <v>1800000</v>
      </c>
      <c r="J718" s="130"/>
      <c r="K718" s="130"/>
      <c r="L718" s="213"/>
      <c r="M718" s="112"/>
      <c r="N718" s="113"/>
    </row>
    <row r="719" spans="1:14" ht="19.5" customHeight="1">
      <c r="A719" s="128"/>
      <c r="B719" s="279"/>
      <c r="C719" s="533" t="s">
        <v>287</v>
      </c>
      <c r="D719" s="345"/>
      <c r="E719" s="346"/>
      <c r="F719" s="342">
        <v>12</v>
      </c>
      <c r="G719" s="727" t="s">
        <v>158</v>
      </c>
      <c r="H719" s="263">
        <v>125000</v>
      </c>
      <c r="I719" s="263">
        <f>SUM(F719*H719)</f>
        <v>1500000</v>
      </c>
      <c r="J719" s="130"/>
      <c r="K719" s="130"/>
      <c r="L719" s="213"/>
      <c r="M719" s="112"/>
      <c r="N719" s="113"/>
    </row>
    <row r="720" spans="1:14" ht="19.5" customHeight="1">
      <c r="A720" s="128"/>
      <c r="B720" s="279"/>
      <c r="C720" s="533" t="s">
        <v>190</v>
      </c>
      <c r="D720" s="443"/>
      <c r="E720" s="444"/>
      <c r="F720" s="342">
        <v>12</v>
      </c>
      <c r="G720" s="727" t="s">
        <v>158</v>
      </c>
      <c r="H720" s="263">
        <v>125000</v>
      </c>
      <c r="I720" s="263">
        <f>SUM(F720*H720)</f>
        <v>1500000</v>
      </c>
      <c r="J720" s="130"/>
      <c r="K720" s="130"/>
      <c r="L720" s="213"/>
      <c r="M720" s="112"/>
      <c r="N720" s="113"/>
    </row>
    <row r="721" spans="1:14" ht="19.5" customHeight="1">
      <c r="A721" s="128"/>
      <c r="B721" s="279"/>
      <c r="C721" s="344" t="s">
        <v>190</v>
      </c>
      <c r="D721" s="345"/>
      <c r="E721" s="346"/>
      <c r="F721" s="267">
        <v>0</v>
      </c>
      <c r="G721" s="727" t="s">
        <v>158</v>
      </c>
      <c r="H721" s="263">
        <v>150000</v>
      </c>
      <c r="I721" s="263">
        <f>SUM(F721*H721)</f>
        <v>0</v>
      </c>
      <c r="J721" s="130"/>
      <c r="K721" s="130"/>
      <c r="L721" s="473">
        <f>SUM(I697)</f>
        <v>13185000</v>
      </c>
      <c r="M721" s="112"/>
      <c r="N721" s="113"/>
    </row>
    <row r="722" spans="1:13" ht="12.75" customHeight="1">
      <c r="A722" s="75"/>
      <c r="B722" s="75"/>
      <c r="C722" s="2424"/>
      <c r="D722" s="2424"/>
      <c r="E722" s="2424"/>
      <c r="F722" s="75"/>
      <c r="G722" s="725"/>
      <c r="H722" s="75"/>
      <c r="I722" s="75"/>
      <c r="L722" s="214"/>
      <c r="M722" s="215"/>
    </row>
    <row r="723" spans="1:13" ht="19.5" customHeight="1">
      <c r="A723" s="270"/>
      <c r="B723" s="270"/>
      <c r="C723" s="270"/>
      <c r="D723" s="270"/>
      <c r="E723" s="270"/>
      <c r="F723" s="270"/>
      <c r="G723" s="2222" t="s">
        <v>180</v>
      </c>
      <c r="H723" s="2222"/>
      <c r="I723" s="2222"/>
      <c r="M723" s="210"/>
    </row>
    <row r="724" spans="1:9" ht="18.75" customHeight="1">
      <c r="A724" s="2221" t="s">
        <v>163</v>
      </c>
      <c r="B724" s="2221"/>
      <c r="C724" s="2221"/>
      <c r="D724" s="2221"/>
      <c r="E724" s="270"/>
      <c r="F724" s="270"/>
      <c r="G724" s="2221" t="s">
        <v>182</v>
      </c>
      <c r="H724" s="2221"/>
      <c r="I724" s="2221"/>
    </row>
    <row r="725" spans="1:9" ht="37.5" customHeight="1">
      <c r="A725" s="2221" t="s">
        <v>352</v>
      </c>
      <c r="B725" s="2221"/>
      <c r="C725" s="2221"/>
      <c r="D725" s="2221"/>
      <c r="E725" s="271"/>
      <c r="F725" s="270"/>
      <c r="G725" s="2231" t="s">
        <v>244</v>
      </c>
      <c r="H725" s="2231"/>
      <c r="I725" s="2231"/>
    </row>
    <row r="726" spans="1:9" ht="19.5" customHeight="1">
      <c r="A726" s="2221"/>
      <c r="B726" s="2221"/>
      <c r="C726" s="271"/>
      <c r="D726" s="271"/>
      <c r="E726" s="271"/>
      <c r="F726" s="270"/>
      <c r="G726" s="739"/>
      <c r="H726" s="2221"/>
      <c r="I726" s="2221"/>
    </row>
    <row r="727" spans="1:9" ht="19.5" customHeight="1">
      <c r="A727" s="2221"/>
      <c r="B727" s="2221"/>
      <c r="C727" s="2221"/>
      <c r="D727" s="2221"/>
      <c r="E727" s="271"/>
      <c r="F727" s="270"/>
      <c r="G727" s="739"/>
      <c r="H727" s="2221"/>
      <c r="I727" s="2221"/>
    </row>
    <row r="728" spans="1:9" ht="19.5" customHeight="1">
      <c r="A728" s="2230" t="s">
        <v>353</v>
      </c>
      <c r="B728" s="2230"/>
      <c r="C728" s="2230"/>
      <c r="D728" s="2230"/>
      <c r="E728" s="271"/>
      <c r="F728" s="270"/>
      <c r="G728" s="2221"/>
      <c r="H728" s="2221"/>
      <c r="I728" s="2221"/>
    </row>
    <row r="729" spans="5:9" ht="19.5" customHeight="1">
      <c r="E729" s="216"/>
      <c r="F729" s="217"/>
      <c r="G729" s="744"/>
      <c r="H729" s="2223"/>
      <c r="I729" s="2223"/>
    </row>
    <row r="730" spans="5:9" ht="19.5" customHeight="1">
      <c r="E730" s="216"/>
      <c r="F730" s="217"/>
      <c r="G730" s="744"/>
      <c r="H730" s="216"/>
      <c r="I730" s="216"/>
    </row>
    <row r="731" spans="5:9" ht="19.5" customHeight="1">
      <c r="E731" s="216"/>
      <c r="F731" s="217"/>
      <c r="G731" s="744"/>
      <c r="H731" s="216"/>
      <c r="I731" s="216"/>
    </row>
    <row r="732" spans="5:9" ht="19.5" customHeight="1">
      <c r="E732" s="216"/>
      <c r="F732" s="217"/>
      <c r="G732" s="744"/>
      <c r="H732" s="216"/>
      <c r="I732" s="216"/>
    </row>
    <row r="733" spans="1:9" ht="28.5" customHeight="1">
      <c r="A733" s="704" t="s">
        <v>8</v>
      </c>
      <c r="B733" s="272" t="s">
        <v>83</v>
      </c>
      <c r="C733" s="272"/>
      <c r="D733" s="273" t="s">
        <v>38</v>
      </c>
      <c r="E733" s="2338" t="s">
        <v>19</v>
      </c>
      <c r="F733" s="2338"/>
      <c r="G733" s="2338"/>
      <c r="H733" s="2338"/>
      <c r="I733" s="2338"/>
    </row>
    <row r="734" spans="1:9" ht="28.5" customHeight="1">
      <c r="A734" s="704" t="s">
        <v>9</v>
      </c>
      <c r="B734" s="272" t="s">
        <v>84</v>
      </c>
      <c r="C734" s="272"/>
      <c r="D734" s="273" t="s">
        <v>38</v>
      </c>
      <c r="E734" s="2283" t="s">
        <v>137</v>
      </c>
      <c r="F734" s="2283"/>
      <c r="G734" s="2283"/>
      <c r="H734" s="2283"/>
      <c r="I734" s="2283"/>
    </row>
    <row r="735" spans="1:9" ht="28.5" customHeight="1">
      <c r="A735" s="704" t="s">
        <v>10</v>
      </c>
      <c r="B735" s="272" t="s">
        <v>85</v>
      </c>
      <c r="C735" s="272"/>
      <c r="D735" s="273" t="s">
        <v>38</v>
      </c>
      <c r="E735" s="273" t="s">
        <v>86</v>
      </c>
      <c r="F735" s="273"/>
      <c r="G735" s="733"/>
      <c r="H735" s="273"/>
      <c r="I735" s="768"/>
    </row>
    <row r="736" spans="1:9" ht="11.25" customHeight="1">
      <c r="A736" s="75"/>
      <c r="B736" s="75"/>
      <c r="C736" s="75"/>
      <c r="D736" s="75"/>
      <c r="E736" s="75"/>
      <c r="F736" s="75"/>
      <c r="G736" s="725"/>
      <c r="H736" s="75"/>
      <c r="I736" s="75"/>
    </row>
    <row r="737" spans="1:11" ht="24" customHeight="1">
      <c r="A737" s="2301" t="s">
        <v>87</v>
      </c>
      <c r="B737" s="2284" t="s">
        <v>88</v>
      </c>
      <c r="C737" s="2284"/>
      <c r="D737" s="2284"/>
      <c r="E737" s="2284"/>
      <c r="F737" s="2271" t="s">
        <v>164</v>
      </c>
      <c r="G737" s="2272" t="s">
        <v>262</v>
      </c>
      <c r="H737" s="246" t="s">
        <v>90</v>
      </c>
      <c r="I737" s="764" t="s">
        <v>91</v>
      </c>
      <c r="J737" s="2333"/>
      <c r="K737" s="1565"/>
    </row>
    <row r="738" spans="1:11" ht="23.25" customHeight="1">
      <c r="A738" s="2302"/>
      <c r="B738" s="2284"/>
      <c r="C738" s="2284"/>
      <c r="D738" s="2284"/>
      <c r="E738" s="2284"/>
      <c r="F738" s="2271"/>
      <c r="G738" s="2273"/>
      <c r="H738" s="247" t="s">
        <v>42</v>
      </c>
      <c r="I738" s="765" t="s">
        <v>42</v>
      </c>
      <c r="J738" s="2333"/>
      <c r="K738" s="1565"/>
    </row>
    <row r="739" spans="1:11" ht="18.75" customHeight="1">
      <c r="A739" s="702" t="s">
        <v>43</v>
      </c>
      <c r="B739" s="2227" t="s">
        <v>44</v>
      </c>
      <c r="C739" s="2227"/>
      <c r="D739" s="2227"/>
      <c r="E739" s="2227"/>
      <c r="F739" s="2227">
        <v>3</v>
      </c>
      <c r="G739" s="2227"/>
      <c r="H739" s="248">
        <v>4</v>
      </c>
      <c r="I739" s="702" t="s">
        <v>263</v>
      </c>
      <c r="J739" s="2333"/>
      <c r="K739" s="1565"/>
    </row>
    <row r="740" spans="1:11" ht="33" customHeight="1">
      <c r="A740" s="256" t="s">
        <v>143</v>
      </c>
      <c r="B740" s="2398" t="s">
        <v>154</v>
      </c>
      <c r="C740" s="2399"/>
      <c r="D740" s="2399"/>
      <c r="E740" s="2400"/>
      <c r="F740" s="274"/>
      <c r="G740" s="726"/>
      <c r="H740" s="119"/>
      <c r="I740" s="769">
        <f>SUM(I741,I747,I751,I787,I788)</f>
        <v>23119000</v>
      </c>
      <c r="J740" s="2333"/>
      <c r="K740" s="1565"/>
    </row>
    <row r="741" spans="1:11" ht="26.25" customHeight="1">
      <c r="A741" s="256">
        <v>1</v>
      </c>
      <c r="B741" s="2257" t="s">
        <v>132</v>
      </c>
      <c r="C741" s="2258"/>
      <c r="D741" s="2258"/>
      <c r="E741" s="2259"/>
      <c r="F741" s="274"/>
      <c r="G741" s="726"/>
      <c r="H741" s="218"/>
      <c r="I741" s="218">
        <f>SUM(I742:I746)</f>
        <v>479000</v>
      </c>
      <c r="J741" s="108"/>
      <c r="K741" s="1565"/>
    </row>
    <row r="742" spans="1:11" ht="19.5" customHeight="1">
      <c r="A742" s="256"/>
      <c r="B742" s="348"/>
      <c r="C742" s="2287" t="s">
        <v>251</v>
      </c>
      <c r="D742" s="2287"/>
      <c r="E742" s="2288"/>
      <c r="F742" s="349">
        <v>6</v>
      </c>
      <c r="G742" s="728" t="s">
        <v>95</v>
      </c>
      <c r="H742" s="218">
        <v>54000</v>
      </c>
      <c r="I742" s="218">
        <f>SUM(F742*H742)</f>
        <v>324000</v>
      </c>
      <c r="J742" s="108"/>
      <c r="K742" s="1565"/>
    </row>
    <row r="743" spans="1:11" ht="19.5" customHeight="1">
      <c r="A743" s="256"/>
      <c r="B743" s="348"/>
      <c r="C743" s="350" t="s">
        <v>189</v>
      </c>
      <c r="D743" s="351"/>
      <c r="E743" s="352"/>
      <c r="F743" s="349">
        <v>20</v>
      </c>
      <c r="G743" s="728" t="s">
        <v>97</v>
      </c>
      <c r="H743" s="218">
        <v>3500</v>
      </c>
      <c r="I743" s="218">
        <f>SUM(F743*H743)</f>
        <v>70000</v>
      </c>
      <c r="J743" s="108"/>
      <c r="K743" s="1565"/>
    </row>
    <row r="744" spans="1:11" ht="19.5" customHeight="1">
      <c r="A744" s="256"/>
      <c r="B744" s="348"/>
      <c r="C744" s="350" t="s">
        <v>128</v>
      </c>
      <c r="D744" s="351"/>
      <c r="E744" s="352"/>
      <c r="F744" s="349">
        <v>10</v>
      </c>
      <c r="G744" s="728" t="s">
        <v>97</v>
      </c>
      <c r="H744" s="218">
        <v>2000</v>
      </c>
      <c r="I744" s="218">
        <f>SUM(F744*H744)</f>
        <v>20000</v>
      </c>
      <c r="J744" s="108"/>
      <c r="K744" s="1565"/>
    </row>
    <row r="745" spans="1:11" ht="19.5" customHeight="1">
      <c r="A745" s="256"/>
      <c r="B745" s="120"/>
      <c r="C745" s="350" t="s">
        <v>129</v>
      </c>
      <c r="D745" s="121"/>
      <c r="E745" s="122"/>
      <c r="F745" s="349">
        <v>5</v>
      </c>
      <c r="G745" s="728" t="s">
        <v>97</v>
      </c>
      <c r="H745" s="218">
        <v>3000</v>
      </c>
      <c r="I745" s="218">
        <f>SUM(F745*H745)</f>
        <v>15000</v>
      </c>
      <c r="J745" s="108"/>
      <c r="K745" s="1565"/>
    </row>
    <row r="746" spans="1:11" ht="19.5" customHeight="1">
      <c r="A746" s="256"/>
      <c r="B746" s="120"/>
      <c r="C746" s="350" t="s">
        <v>252</v>
      </c>
      <c r="D746" s="121"/>
      <c r="E746" s="122"/>
      <c r="F746" s="349">
        <v>5</v>
      </c>
      <c r="G746" s="728" t="s">
        <v>97</v>
      </c>
      <c r="H746" s="218">
        <v>10000</v>
      </c>
      <c r="I746" s="218">
        <f>SUM(F746*H746)</f>
        <v>50000</v>
      </c>
      <c r="J746" s="108"/>
      <c r="K746" s="1565"/>
    </row>
    <row r="747" spans="1:11" ht="25.5" customHeight="1">
      <c r="A747" s="275">
        <v>2</v>
      </c>
      <c r="B747" s="2280" t="s">
        <v>152</v>
      </c>
      <c r="C747" s="2281"/>
      <c r="D747" s="2281"/>
      <c r="E747" s="2282"/>
      <c r="F747" s="276"/>
      <c r="G747" s="727"/>
      <c r="H747" s="277"/>
      <c r="I747" s="263">
        <f>SUM(I748:I749)</f>
        <v>4000000</v>
      </c>
      <c r="J747" s="75"/>
      <c r="K747" s="75"/>
    </row>
    <row r="748" spans="1:9" ht="19.5" customHeight="1">
      <c r="A748" s="275"/>
      <c r="B748" s="44"/>
      <c r="C748" s="45" t="s">
        <v>116</v>
      </c>
      <c r="D748" s="44"/>
      <c r="E748" s="46"/>
      <c r="F748" s="233">
        <v>200</v>
      </c>
      <c r="G748" s="728" t="s">
        <v>118</v>
      </c>
      <c r="H748" s="47">
        <v>7500</v>
      </c>
      <c r="I748" s="221">
        <f>SUM(F748*H748)</f>
        <v>1500000</v>
      </c>
    </row>
    <row r="749" spans="1:9" ht="19.5" customHeight="1">
      <c r="A749" s="275"/>
      <c r="B749" s="44"/>
      <c r="C749" s="45" t="s">
        <v>117</v>
      </c>
      <c r="D749" s="44"/>
      <c r="E749" s="46"/>
      <c r="F749" s="233">
        <v>200</v>
      </c>
      <c r="G749" s="728" t="s">
        <v>118</v>
      </c>
      <c r="H749" s="47">
        <v>12500</v>
      </c>
      <c r="I749" s="221">
        <f>SUM(F749*H749)</f>
        <v>2500000</v>
      </c>
    </row>
    <row r="750" spans="1:9" ht="19.5" customHeight="1">
      <c r="A750" s="219"/>
      <c r="B750" s="340"/>
      <c r="C750" s="341" t="s">
        <v>156</v>
      </c>
      <c r="D750" s="92"/>
      <c r="E750" s="93"/>
      <c r="F750" s="353">
        <v>1500</v>
      </c>
      <c r="G750" s="727" t="s">
        <v>155</v>
      </c>
      <c r="H750" s="263">
        <v>2000</v>
      </c>
      <c r="I750" s="268">
        <f>SUM(F750*H750)</f>
        <v>3000000</v>
      </c>
    </row>
    <row r="751" spans="1:12" ht="26.25" customHeight="1">
      <c r="A751" s="278">
        <v>3</v>
      </c>
      <c r="B751" s="2264" t="s">
        <v>153</v>
      </c>
      <c r="C751" s="2265"/>
      <c r="D751" s="2265"/>
      <c r="E751" s="2266"/>
      <c r="F751" s="220"/>
      <c r="G751" s="728"/>
      <c r="H751" s="47"/>
      <c r="I751" s="47">
        <f>SUM(I752,I757,I762,I767)</f>
        <v>18540000</v>
      </c>
      <c r="L751" s="296" t="s">
        <v>264</v>
      </c>
    </row>
    <row r="752" spans="1:9" ht="19.5" customHeight="1">
      <c r="A752" s="354"/>
      <c r="B752" s="2277" t="s">
        <v>167</v>
      </c>
      <c r="C752" s="2285"/>
      <c r="D752" s="2285"/>
      <c r="E752" s="2286"/>
      <c r="F752" s="220"/>
      <c r="G752" s="745"/>
      <c r="H752" s="47"/>
      <c r="I752" s="779">
        <f>SUM(I753:I756)</f>
        <v>9360000</v>
      </c>
    </row>
    <row r="753" spans="1:9" ht="19.5" customHeight="1">
      <c r="A753" s="354"/>
      <c r="B753" s="355"/>
      <c r="C753" s="356" t="s">
        <v>188</v>
      </c>
      <c r="D753" s="357"/>
      <c r="E753" s="358"/>
      <c r="F753" s="233">
        <v>12</v>
      </c>
      <c r="G753" s="745" t="s">
        <v>155</v>
      </c>
      <c r="H753" s="47">
        <v>30000</v>
      </c>
      <c r="I753" s="47">
        <f>SUM(F753*H753)</f>
        <v>360000</v>
      </c>
    </row>
    <row r="754" spans="1:14" ht="19.5" customHeight="1">
      <c r="A754" s="354"/>
      <c r="B754" s="355"/>
      <c r="C754" s="2254" t="s">
        <v>253</v>
      </c>
      <c r="D754" s="2254"/>
      <c r="E754" s="2255"/>
      <c r="F754" s="233">
        <v>20</v>
      </c>
      <c r="G754" s="745" t="s">
        <v>155</v>
      </c>
      <c r="H754" s="47">
        <v>100000</v>
      </c>
      <c r="I754" s="47">
        <f>SUM(F754*H754)</f>
        <v>2000000</v>
      </c>
      <c r="J754" s="2174"/>
      <c r="K754" s="2333"/>
      <c r="L754" s="2383"/>
      <c r="M754" s="2383"/>
      <c r="N754" s="2383"/>
    </row>
    <row r="755" spans="1:14" ht="19.5" customHeight="1">
      <c r="A755" s="354"/>
      <c r="B755" s="355"/>
      <c r="C755" s="2254" t="s">
        <v>254</v>
      </c>
      <c r="D755" s="2254"/>
      <c r="E755" s="2255"/>
      <c r="F755" s="233">
        <v>10</v>
      </c>
      <c r="G755" s="745" t="s">
        <v>155</v>
      </c>
      <c r="H755" s="47">
        <v>200000</v>
      </c>
      <c r="I755" s="47">
        <f>SUM(F755*H755)</f>
        <v>2000000</v>
      </c>
      <c r="J755" s="391"/>
      <c r="K755" s="1647"/>
      <c r="L755" s="392"/>
      <c r="M755" s="392"/>
      <c r="N755" s="392"/>
    </row>
    <row r="756" spans="1:14" ht="19.5" customHeight="1">
      <c r="A756" s="354"/>
      <c r="B756" s="355"/>
      <c r="C756" s="356" t="s">
        <v>255</v>
      </c>
      <c r="D756" s="357"/>
      <c r="E756" s="358"/>
      <c r="F756" s="233">
        <v>1</v>
      </c>
      <c r="G756" s="745" t="s">
        <v>155</v>
      </c>
      <c r="H756" s="47">
        <v>5000000</v>
      </c>
      <c r="I756" s="47">
        <f>SUM(F756*H756)</f>
        <v>5000000</v>
      </c>
      <c r="J756" s="75"/>
      <c r="K756" s="75"/>
      <c r="L756" s="76"/>
      <c r="M756" s="75"/>
      <c r="N756" s="75"/>
    </row>
    <row r="757" spans="1:14" ht="19.5" customHeight="1">
      <c r="A757" s="354"/>
      <c r="B757" s="2277" t="s">
        <v>187</v>
      </c>
      <c r="C757" s="2278"/>
      <c r="D757" s="2278"/>
      <c r="E757" s="2279"/>
      <c r="F757" s="220"/>
      <c r="G757" s="745"/>
      <c r="H757" s="47"/>
      <c r="I757" s="47">
        <f>SUM(I758:I761)</f>
        <v>3560000</v>
      </c>
      <c r="J757" s="75"/>
      <c r="K757" s="75"/>
      <c r="L757" s="76"/>
      <c r="M757" s="75"/>
      <c r="N757" s="75"/>
    </row>
    <row r="758" spans="1:14" ht="19.5" customHeight="1">
      <c r="A758" s="354"/>
      <c r="B758" s="359"/>
      <c r="C758" s="356" t="s">
        <v>188</v>
      </c>
      <c r="D758" s="357"/>
      <c r="E758" s="358"/>
      <c r="F758" s="233">
        <v>12</v>
      </c>
      <c r="G758" s="745" t="s">
        <v>155</v>
      </c>
      <c r="H758" s="47">
        <v>30000</v>
      </c>
      <c r="I758" s="47">
        <f>SUM(F758*H758)</f>
        <v>360000</v>
      </c>
      <c r="J758" s="75"/>
      <c r="K758" s="75"/>
      <c r="L758" s="76"/>
      <c r="M758" s="75"/>
      <c r="N758" s="75"/>
    </row>
    <row r="759" spans="1:14" ht="19.5" customHeight="1">
      <c r="A759" s="354"/>
      <c r="B759" s="359"/>
      <c r="C759" s="2254" t="s">
        <v>253</v>
      </c>
      <c r="D759" s="2254"/>
      <c r="E759" s="2255"/>
      <c r="F759" s="233">
        <v>12</v>
      </c>
      <c r="G759" s="745" t="s">
        <v>155</v>
      </c>
      <c r="H759" s="47">
        <v>100000</v>
      </c>
      <c r="I759" s="47">
        <f>SUM(F759*H759)</f>
        <v>1200000</v>
      </c>
      <c r="J759" s="2174"/>
      <c r="K759" s="2333"/>
      <c r="L759" s="2383"/>
      <c r="M759" s="2383"/>
      <c r="N759" s="2383"/>
    </row>
    <row r="760" spans="1:14" ht="19.5" customHeight="1">
      <c r="A760" s="354"/>
      <c r="B760" s="359"/>
      <c r="C760" s="2254" t="s">
        <v>254</v>
      </c>
      <c r="D760" s="2254"/>
      <c r="E760" s="2255"/>
      <c r="F760" s="233">
        <v>10</v>
      </c>
      <c r="G760" s="745" t="s">
        <v>155</v>
      </c>
      <c r="H760" s="47">
        <v>200000</v>
      </c>
      <c r="I760" s="47">
        <f>SUM(F760*H760)</f>
        <v>2000000</v>
      </c>
      <c r="J760" s="393"/>
      <c r="K760" s="393"/>
      <c r="L760" s="394"/>
      <c r="M760" s="393"/>
      <c r="N760" s="393"/>
    </row>
    <row r="761" spans="1:9" ht="19.5" customHeight="1">
      <c r="A761" s="354"/>
      <c r="B761" s="359"/>
      <c r="C761" s="356" t="s">
        <v>255</v>
      </c>
      <c r="D761" s="357"/>
      <c r="E761" s="358"/>
      <c r="F761" s="233">
        <v>0</v>
      </c>
      <c r="G761" s="745" t="s">
        <v>155</v>
      </c>
      <c r="H761" s="47">
        <v>0</v>
      </c>
      <c r="I761" s="47">
        <f>SUM(F761*H761)</f>
        <v>0</v>
      </c>
    </row>
    <row r="762" spans="1:9" ht="19.5" customHeight="1">
      <c r="A762" s="354"/>
      <c r="B762" s="2277" t="s">
        <v>256</v>
      </c>
      <c r="C762" s="2278"/>
      <c r="D762" s="2278"/>
      <c r="E762" s="2279"/>
      <c r="F762" s="220"/>
      <c r="G762" s="745"/>
      <c r="H762" s="47"/>
      <c r="I762" s="47">
        <f>SUM(I763:I766)</f>
        <v>3360000</v>
      </c>
    </row>
    <row r="763" spans="1:9" ht="19.5" customHeight="1">
      <c r="A763" s="354"/>
      <c r="B763" s="359"/>
      <c r="C763" s="356" t="s">
        <v>188</v>
      </c>
      <c r="D763" s="357"/>
      <c r="E763" s="358"/>
      <c r="F763" s="233">
        <v>12</v>
      </c>
      <c r="G763" s="745" t="s">
        <v>155</v>
      </c>
      <c r="H763" s="47">
        <v>30000</v>
      </c>
      <c r="I763" s="47">
        <f>SUM(F763*H763)</f>
        <v>360000</v>
      </c>
    </row>
    <row r="764" spans="1:9" ht="19.5" customHeight="1">
      <c r="A764" s="354"/>
      <c r="B764" s="359"/>
      <c r="C764" s="2254" t="s">
        <v>253</v>
      </c>
      <c r="D764" s="2254"/>
      <c r="E764" s="2255"/>
      <c r="F764" s="233">
        <v>10</v>
      </c>
      <c r="G764" s="745" t="s">
        <v>155</v>
      </c>
      <c r="H764" s="47">
        <v>100000</v>
      </c>
      <c r="I764" s="47">
        <f>SUM(F764*H764)</f>
        <v>1000000</v>
      </c>
    </row>
    <row r="765" spans="1:9" ht="19.5" customHeight="1">
      <c r="A765" s="354"/>
      <c r="B765" s="359"/>
      <c r="C765" s="2254" t="s">
        <v>254</v>
      </c>
      <c r="D765" s="2254"/>
      <c r="E765" s="2255"/>
      <c r="F765" s="233">
        <v>10</v>
      </c>
      <c r="G765" s="745" t="s">
        <v>155</v>
      </c>
      <c r="H765" s="47">
        <v>200000</v>
      </c>
      <c r="I765" s="47">
        <f>SUM(F765*H765)</f>
        <v>2000000</v>
      </c>
    </row>
    <row r="766" spans="1:9" ht="19.5" customHeight="1">
      <c r="A766" s="354"/>
      <c r="B766" s="355"/>
      <c r="C766" s="356" t="s">
        <v>255</v>
      </c>
      <c r="D766" s="357"/>
      <c r="E766" s="358"/>
      <c r="F766" s="233">
        <v>0</v>
      </c>
      <c r="G766" s="745" t="s">
        <v>155</v>
      </c>
      <c r="H766" s="47">
        <v>0</v>
      </c>
      <c r="I766" s="47">
        <f>SUM(F766*H766)</f>
        <v>0</v>
      </c>
    </row>
    <row r="767" spans="1:9" ht="19.5" customHeight="1">
      <c r="A767" s="354"/>
      <c r="B767" s="2277" t="s">
        <v>257</v>
      </c>
      <c r="C767" s="2285"/>
      <c r="D767" s="2285"/>
      <c r="E767" s="2286"/>
      <c r="F767" s="220"/>
      <c r="G767" s="745"/>
      <c r="H767" s="47"/>
      <c r="I767" s="47">
        <f>SUM(I768:I771)</f>
        <v>2260000</v>
      </c>
    </row>
    <row r="768" spans="1:9" ht="19.5" customHeight="1">
      <c r="A768" s="354"/>
      <c r="B768" s="355"/>
      <c r="C768" s="356" t="s">
        <v>188</v>
      </c>
      <c r="D768" s="357"/>
      <c r="E768" s="358"/>
      <c r="F768" s="233">
        <v>12</v>
      </c>
      <c r="G768" s="745" t="s">
        <v>155</v>
      </c>
      <c r="H768" s="47">
        <v>30000</v>
      </c>
      <c r="I768" s="47">
        <f>SUM(F768*H768)</f>
        <v>360000</v>
      </c>
    </row>
    <row r="769" spans="1:9" ht="19.5" customHeight="1">
      <c r="A769" s="354"/>
      <c r="B769" s="355"/>
      <c r="C769" s="2254" t="s">
        <v>253</v>
      </c>
      <c r="D769" s="2254"/>
      <c r="E769" s="2255"/>
      <c r="F769" s="233">
        <v>15</v>
      </c>
      <c r="G769" s="745" t="s">
        <v>155</v>
      </c>
      <c r="H769" s="47">
        <v>100000</v>
      </c>
      <c r="I769" s="47">
        <f>SUM(F769*H769)</f>
        <v>1500000</v>
      </c>
    </row>
    <row r="770" spans="1:9" ht="19.5" customHeight="1">
      <c r="A770" s="354"/>
      <c r="B770" s="355"/>
      <c r="C770" s="2254" t="s">
        <v>254</v>
      </c>
      <c r="D770" s="2254"/>
      <c r="E770" s="2255"/>
      <c r="F770" s="233">
        <v>2</v>
      </c>
      <c r="G770" s="745" t="s">
        <v>155</v>
      </c>
      <c r="H770" s="47">
        <v>200000</v>
      </c>
      <c r="I770" s="47">
        <f>SUM(F770*H770)</f>
        <v>400000</v>
      </c>
    </row>
    <row r="771" spans="1:9" ht="19.5" customHeight="1">
      <c r="A771" s="354"/>
      <c r="B771" s="355"/>
      <c r="C771" s="356" t="s">
        <v>255</v>
      </c>
      <c r="D771" s="357"/>
      <c r="E771" s="358"/>
      <c r="F771" s="233">
        <v>0</v>
      </c>
      <c r="G771" s="745" t="s">
        <v>155</v>
      </c>
      <c r="H771" s="47">
        <v>0</v>
      </c>
      <c r="I771" s="47">
        <f>SUM(F771*H771)</f>
        <v>0</v>
      </c>
    </row>
    <row r="772" spans="1:9" ht="19.5" customHeight="1">
      <c r="A772" s="354"/>
      <c r="B772" s="2277" t="s">
        <v>258</v>
      </c>
      <c r="C772" s="2285"/>
      <c r="D772" s="2285"/>
      <c r="E772" s="2286"/>
      <c r="F772" s="220"/>
      <c r="G772" s="745"/>
      <c r="H772" s="47"/>
      <c r="I772" s="47">
        <f>SUM(I773:I776)</f>
        <v>3050000</v>
      </c>
    </row>
    <row r="773" spans="1:9" ht="19.5" customHeight="1">
      <c r="A773" s="354"/>
      <c r="B773" s="355"/>
      <c r="C773" s="356" t="s">
        <v>188</v>
      </c>
      <c r="D773" s="357"/>
      <c r="E773" s="358"/>
      <c r="F773" s="233">
        <v>15</v>
      </c>
      <c r="G773" s="745" t="s">
        <v>155</v>
      </c>
      <c r="H773" s="47">
        <v>30000</v>
      </c>
      <c r="I773" s="47">
        <f>SUM(F773*H773)</f>
        <v>450000</v>
      </c>
    </row>
    <row r="774" spans="1:9" ht="19.5" customHeight="1">
      <c r="A774" s="354"/>
      <c r="B774" s="355"/>
      <c r="C774" s="2254" t="s">
        <v>253</v>
      </c>
      <c r="D774" s="2254"/>
      <c r="E774" s="2255"/>
      <c r="F774" s="233">
        <v>20</v>
      </c>
      <c r="G774" s="745" t="s">
        <v>155</v>
      </c>
      <c r="H774" s="47">
        <v>100000</v>
      </c>
      <c r="I774" s="47">
        <f>SUM(F774*H774)</f>
        <v>2000000</v>
      </c>
    </row>
    <row r="775" spans="1:9" ht="19.5" customHeight="1">
      <c r="A775" s="354"/>
      <c r="B775" s="355"/>
      <c r="C775" s="2254" t="s">
        <v>254</v>
      </c>
      <c r="D775" s="2254"/>
      <c r="E775" s="2255"/>
      <c r="F775" s="233">
        <v>3</v>
      </c>
      <c r="G775" s="745" t="s">
        <v>155</v>
      </c>
      <c r="H775" s="47">
        <v>200000</v>
      </c>
      <c r="I775" s="47">
        <f>SUM(F775*H775)</f>
        <v>600000</v>
      </c>
    </row>
    <row r="776" spans="1:9" ht="19.5" customHeight="1">
      <c r="A776" s="354"/>
      <c r="B776" s="355"/>
      <c r="C776" s="356" t="s">
        <v>255</v>
      </c>
      <c r="D776" s="357"/>
      <c r="E776" s="358"/>
      <c r="F776" s="233">
        <v>0</v>
      </c>
      <c r="G776" s="745" t="s">
        <v>155</v>
      </c>
      <c r="H776" s="47">
        <v>0</v>
      </c>
      <c r="I776" s="47">
        <f>SUM(F776*H776)</f>
        <v>0</v>
      </c>
    </row>
    <row r="777" spans="1:9" ht="19.5" customHeight="1">
      <c r="A777" s="354"/>
      <c r="B777" s="2277" t="s">
        <v>259</v>
      </c>
      <c r="C777" s="2285"/>
      <c r="D777" s="2285"/>
      <c r="E777" s="2286"/>
      <c r="F777" s="220"/>
      <c r="G777" s="745"/>
      <c r="H777" s="47"/>
      <c r="I777" s="47">
        <f>SUM(I778:I781)</f>
        <v>2460000</v>
      </c>
    </row>
    <row r="778" spans="1:9" ht="19.5" customHeight="1">
      <c r="A778" s="354"/>
      <c r="B778" s="355"/>
      <c r="C778" s="356" t="s">
        <v>188</v>
      </c>
      <c r="D778" s="357"/>
      <c r="E778" s="358"/>
      <c r="F778" s="233">
        <v>12</v>
      </c>
      <c r="G778" s="745" t="s">
        <v>155</v>
      </c>
      <c r="H778" s="47">
        <v>30000</v>
      </c>
      <c r="I778" s="47">
        <f>SUM(F778*H778)</f>
        <v>360000</v>
      </c>
    </row>
    <row r="779" spans="1:9" ht="19.5" customHeight="1">
      <c r="A779" s="354"/>
      <c r="B779" s="355"/>
      <c r="C779" s="2254" t="s">
        <v>253</v>
      </c>
      <c r="D779" s="2254"/>
      <c r="E779" s="2255"/>
      <c r="F779" s="233">
        <v>15</v>
      </c>
      <c r="G779" s="745" t="s">
        <v>155</v>
      </c>
      <c r="H779" s="47">
        <v>100000</v>
      </c>
      <c r="I779" s="47">
        <f>SUM(F779*H779)</f>
        <v>1500000</v>
      </c>
    </row>
    <row r="780" spans="1:9" ht="19.5" customHeight="1">
      <c r="A780" s="354"/>
      <c r="B780" s="355"/>
      <c r="C780" s="2254" t="s">
        <v>254</v>
      </c>
      <c r="D780" s="2254"/>
      <c r="E780" s="2255"/>
      <c r="F780" s="233">
        <v>3</v>
      </c>
      <c r="G780" s="745" t="s">
        <v>155</v>
      </c>
      <c r="H780" s="47">
        <v>200000</v>
      </c>
      <c r="I780" s="47">
        <f>SUM(F780*H780)</f>
        <v>600000</v>
      </c>
    </row>
    <row r="781" spans="1:9" ht="19.5" customHeight="1">
      <c r="A781" s="354"/>
      <c r="B781" s="355"/>
      <c r="C781" s="356" t="s">
        <v>255</v>
      </c>
      <c r="D781" s="357"/>
      <c r="E781" s="358"/>
      <c r="F781" s="233">
        <v>0</v>
      </c>
      <c r="G781" s="745" t="s">
        <v>155</v>
      </c>
      <c r="H781" s="47">
        <v>0</v>
      </c>
      <c r="I781" s="47">
        <f>SUM(F781*H781)</f>
        <v>0</v>
      </c>
    </row>
    <row r="782" spans="1:9" ht="19.5" customHeight="1">
      <c r="A782" s="354"/>
      <c r="B782" s="2277" t="s">
        <v>260</v>
      </c>
      <c r="C782" s="2285"/>
      <c r="D782" s="2285"/>
      <c r="E782" s="2286"/>
      <c r="F782" s="220"/>
      <c r="G782" s="745"/>
      <c r="H782" s="47"/>
      <c r="I782" s="47">
        <f>SUM(I783:I786)</f>
        <v>1510000</v>
      </c>
    </row>
    <row r="783" spans="1:9" ht="19.5" customHeight="1">
      <c r="A783" s="354"/>
      <c r="B783" s="355"/>
      <c r="C783" s="356" t="s">
        <v>188</v>
      </c>
      <c r="D783" s="357"/>
      <c r="E783" s="358"/>
      <c r="F783" s="233">
        <v>12</v>
      </c>
      <c r="G783" s="745" t="s">
        <v>155</v>
      </c>
      <c r="H783" s="47">
        <v>30000</v>
      </c>
      <c r="I783" s="47">
        <f>SUM(F783*H783)</f>
        <v>360000</v>
      </c>
    </row>
    <row r="784" spans="1:9" ht="19.5" customHeight="1">
      <c r="A784" s="354"/>
      <c r="B784" s="355"/>
      <c r="C784" s="2254" t="s">
        <v>253</v>
      </c>
      <c r="D784" s="2254"/>
      <c r="E784" s="2255"/>
      <c r="F784" s="233">
        <v>15</v>
      </c>
      <c r="G784" s="745" t="s">
        <v>155</v>
      </c>
      <c r="H784" s="47">
        <v>10000</v>
      </c>
      <c r="I784" s="47">
        <f>SUM(F784*H784)</f>
        <v>150000</v>
      </c>
    </row>
    <row r="785" spans="1:9" ht="19.5" customHeight="1">
      <c r="A785" s="354"/>
      <c r="B785" s="355"/>
      <c r="C785" s="2254" t="s">
        <v>254</v>
      </c>
      <c r="D785" s="2254"/>
      <c r="E785" s="2255"/>
      <c r="F785" s="233">
        <v>5</v>
      </c>
      <c r="G785" s="745" t="s">
        <v>155</v>
      </c>
      <c r="H785" s="47">
        <v>200000</v>
      </c>
      <c r="I785" s="47">
        <f>SUM(F785*H785)</f>
        <v>1000000</v>
      </c>
    </row>
    <row r="786" spans="1:9" ht="19.5" customHeight="1">
      <c r="A786" s="354"/>
      <c r="B786" s="355"/>
      <c r="C786" s="356" t="s">
        <v>255</v>
      </c>
      <c r="D786" s="357"/>
      <c r="E786" s="358"/>
      <c r="F786" s="233">
        <v>0</v>
      </c>
      <c r="G786" s="745" t="s">
        <v>155</v>
      </c>
      <c r="H786" s="47">
        <v>0</v>
      </c>
      <c r="I786" s="47">
        <f>SUM(F786*H786)</f>
        <v>0</v>
      </c>
    </row>
    <row r="787" spans="1:9" ht="19.5" customHeight="1">
      <c r="A787" s="278">
        <v>4</v>
      </c>
      <c r="B787" s="2264" t="s">
        <v>239</v>
      </c>
      <c r="C787" s="2265"/>
      <c r="D787" s="2265"/>
      <c r="E787" s="2266"/>
      <c r="F787" s="336"/>
      <c r="G787" s="746"/>
      <c r="H787" s="309"/>
      <c r="I787" s="47">
        <v>0</v>
      </c>
    </row>
    <row r="788" spans="1:9" ht="19.5" customHeight="1">
      <c r="A788" s="278">
        <v>5</v>
      </c>
      <c r="B788" s="2264" t="s">
        <v>261</v>
      </c>
      <c r="C788" s="2265"/>
      <c r="D788" s="2265"/>
      <c r="E788" s="2266"/>
      <c r="F788" s="336">
        <v>500</v>
      </c>
      <c r="G788" s="747" t="s">
        <v>100</v>
      </c>
      <c r="H788" s="309">
        <v>200</v>
      </c>
      <c r="I788" s="47">
        <f>SUM(F788*H788)</f>
        <v>100000</v>
      </c>
    </row>
    <row r="789" spans="1:12" ht="19.5" customHeight="1">
      <c r="A789" s="235"/>
      <c r="B789" s="236"/>
      <c r="C789" s="237"/>
      <c r="D789" s="236"/>
      <c r="E789" s="236"/>
      <c r="F789" s="238"/>
      <c r="G789" s="748"/>
      <c r="H789" s="239"/>
      <c r="I789" s="239"/>
      <c r="L789" s="6">
        <f>SUM(I740)</f>
        <v>23119000</v>
      </c>
    </row>
    <row r="790" spans="1:9" ht="19.5" customHeight="1">
      <c r="A790" s="270"/>
      <c r="B790" s="270"/>
      <c r="C790" s="270"/>
      <c r="D790" s="270"/>
      <c r="E790" s="270"/>
      <c r="F790" s="270"/>
      <c r="G790" s="2222" t="s">
        <v>180</v>
      </c>
      <c r="H790" s="2222"/>
      <c r="I790" s="2222"/>
    </row>
    <row r="791" spans="1:9" ht="19.5" customHeight="1">
      <c r="A791" s="2221" t="s">
        <v>163</v>
      </c>
      <c r="B791" s="2221"/>
      <c r="C791" s="2221"/>
      <c r="D791" s="2221"/>
      <c r="E791" s="270"/>
      <c r="F791" s="270"/>
      <c r="G791" s="2221" t="s">
        <v>182</v>
      </c>
      <c r="H791" s="2221"/>
      <c r="I791" s="2221"/>
    </row>
    <row r="792" spans="1:9" ht="19.5" customHeight="1">
      <c r="A792" s="2221" t="s">
        <v>352</v>
      </c>
      <c r="B792" s="2221"/>
      <c r="C792" s="2221"/>
      <c r="D792" s="2221"/>
      <c r="E792" s="271"/>
      <c r="F792" s="270"/>
      <c r="G792" s="2231" t="s">
        <v>245</v>
      </c>
      <c r="H792" s="2231"/>
      <c r="I792" s="2231"/>
    </row>
    <row r="793" spans="1:9" ht="19.5" customHeight="1">
      <c r="A793" s="2221"/>
      <c r="B793" s="2221"/>
      <c r="C793" s="271"/>
      <c r="D793" s="271"/>
      <c r="E793" s="271"/>
      <c r="F793" s="270"/>
      <c r="G793" s="739"/>
      <c r="H793" s="2221"/>
      <c r="I793" s="2221"/>
    </row>
    <row r="794" spans="1:9" ht="19.5" customHeight="1">
      <c r="A794" s="2221"/>
      <c r="B794" s="2221"/>
      <c r="C794" s="2221"/>
      <c r="D794" s="2221"/>
      <c r="E794" s="271"/>
      <c r="F794" s="270"/>
      <c r="G794" s="739"/>
      <c r="H794" s="2221"/>
      <c r="I794" s="2221"/>
    </row>
    <row r="795" spans="1:9" ht="19.5" customHeight="1">
      <c r="A795" s="2230" t="s">
        <v>353</v>
      </c>
      <c r="B795" s="2230"/>
      <c r="C795" s="2230"/>
      <c r="D795" s="2230"/>
      <c r="E795" s="271"/>
      <c r="F795" s="270"/>
      <c r="G795" s="2221"/>
      <c r="H795" s="2221"/>
      <c r="I795" s="2221"/>
    </row>
    <row r="796" spans="1:9" ht="19.5" customHeight="1">
      <c r="A796" s="2290"/>
      <c r="B796" s="2290"/>
      <c r="C796" s="115"/>
      <c r="D796" s="115"/>
      <c r="E796" s="115"/>
      <c r="F796" s="114"/>
      <c r="G796" s="723"/>
      <c r="H796" s="2290"/>
      <c r="I796" s="2290"/>
    </row>
    <row r="797" spans="1:9" ht="19.5" customHeight="1">
      <c r="A797" s="2312"/>
      <c r="B797" s="2312"/>
      <c r="C797" s="2312"/>
      <c r="D797" s="2312"/>
      <c r="E797" s="116"/>
      <c r="F797" s="117"/>
      <c r="G797" s="723"/>
      <c r="H797" s="2291"/>
      <c r="I797" s="2291"/>
    </row>
    <row r="798" ht="19.5" customHeight="1"/>
    <row r="799" ht="19.5" customHeight="1"/>
    <row r="800" ht="19.5" customHeight="1"/>
    <row r="801" ht="50.25" customHeight="1"/>
    <row r="802" ht="19.5" customHeight="1"/>
    <row r="803" ht="19.5" customHeight="1"/>
    <row r="804" ht="19.5" customHeight="1"/>
    <row r="805" spans="10:11" ht="19.5" customHeight="1">
      <c r="J805" s="94"/>
      <c r="K805" s="1564"/>
    </row>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spans="1:9" ht="18" customHeight="1">
      <c r="A816" s="704" t="s">
        <v>8</v>
      </c>
      <c r="B816" s="272" t="s">
        <v>83</v>
      </c>
      <c r="C816" s="272"/>
      <c r="D816" s="273" t="s">
        <v>38</v>
      </c>
      <c r="E816" s="2338" t="s">
        <v>19</v>
      </c>
      <c r="F816" s="2338"/>
      <c r="G816" s="2338"/>
      <c r="H816" s="2338"/>
      <c r="I816" s="2338"/>
    </row>
    <row r="817" spans="1:9" ht="18" customHeight="1">
      <c r="A817" s="704" t="s">
        <v>9</v>
      </c>
      <c r="B817" s="272" t="s">
        <v>84</v>
      </c>
      <c r="C817" s="272"/>
      <c r="D817" s="273" t="s">
        <v>38</v>
      </c>
      <c r="E817" s="2283" t="s">
        <v>138</v>
      </c>
      <c r="F817" s="2283"/>
      <c r="G817" s="2283"/>
      <c r="H817" s="2283"/>
      <c r="I817" s="2283"/>
    </row>
    <row r="818" spans="1:9" ht="18" customHeight="1">
      <c r="A818" s="704" t="s">
        <v>10</v>
      </c>
      <c r="B818" s="272" t="s">
        <v>85</v>
      </c>
      <c r="C818" s="272"/>
      <c r="D818" s="273" t="s">
        <v>38</v>
      </c>
      <c r="E818" s="339" t="s">
        <v>86</v>
      </c>
      <c r="F818" s="339"/>
      <c r="G818" s="733"/>
      <c r="H818" s="339"/>
      <c r="I818" s="780"/>
    </row>
    <row r="819" spans="1:9" ht="10.5" customHeight="1">
      <c r="A819" s="75"/>
      <c r="B819" s="75"/>
      <c r="C819" s="75"/>
      <c r="D819" s="75"/>
      <c r="E819" s="75"/>
      <c r="F819" s="75"/>
      <c r="G819" s="725"/>
      <c r="H819" s="75"/>
      <c r="I819" s="75"/>
    </row>
    <row r="820" spans="1:11" ht="19.5" customHeight="1">
      <c r="A820" s="2301" t="s">
        <v>87</v>
      </c>
      <c r="B820" s="2284" t="s">
        <v>88</v>
      </c>
      <c r="C820" s="2284"/>
      <c r="D820" s="2284"/>
      <c r="E820" s="2284"/>
      <c r="F820" s="2271" t="s">
        <v>164</v>
      </c>
      <c r="G820" s="2272" t="s">
        <v>262</v>
      </c>
      <c r="H820" s="246" t="s">
        <v>90</v>
      </c>
      <c r="I820" s="764" t="s">
        <v>91</v>
      </c>
      <c r="J820" s="2333"/>
      <c r="K820" s="1565"/>
    </row>
    <row r="821" spans="1:11" ht="18.75" customHeight="1">
      <c r="A821" s="2302"/>
      <c r="B821" s="2284"/>
      <c r="C821" s="2284"/>
      <c r="D821" s="2284"/>
      <c r="E821" s="2284"/>
      <c r="F821" s="2271"/>
      <c r="G821" s="2273"/>
      <c r="H821" s="247" t="s">
        <v>42</v>
      </c>
      <c r="I821" s="765" t="s">
        <v>42</v>
      </c>
      <c r="J821" s="2333"/>
      <c r="K821" s="1565"/>
    </row>
    <row r="822" spans="1:11" ht="18.75" customHeight="1">
      <c r="A822" s="702" t="s">
        <v>43</v>
      </c>
      <c r="B822" s="2227" t="s">
        <v>44</v>
      </c>
      <c r="C822" s="2227"/>
      <c r="D822" s="2227"/>
      <c r="E822" s="2227"/>
      <c r="F822" s="2227">
        <v>3</v>
      </c>
      <c r="G822" s="2227"/>
      <c r="H822" s="248">
        <v>4</v>
      </c>
      <c r="I822" s="702" t="s">
        <v>263</v>
      </c>
      <c r="J822" s="2333"/>
      <c r="K822" s="1565"/>
    </row>
    <row r="823" spans="1:11" ht="20.25" customHeight="1">
      <c r="A823" s="256" t="s">
        <v>143</v>
      </c>
      <c r="B823" s="2398" t="s">
        <v>144</v>
      </c>
      <c r="C823" s="2399"/>
      <c r="D823" s="2399"/>
      <c r="E823" s="2400"/>
      <c r="F823" s="274"/>
      <c r="G823" s="726"/>
      <c r="H823" s="119"/>
      <c r="I823" s="781">
        <f>SUM(I824,I830,I834)</f>
        <v>16900000</v>
      </c>
      <c r="J823" s="2333"/>
      <c r="K823" s="1565"/>
    </row>
    <row r="824" spans="1:9" ht="19.5" customHeight="1">
      <c r="A824" s="275">
        <v>1</v>
      </c>
      <c r="B824" s="2280" t="s">
        <v>139</v>
      </c>
      <c r="C824" s="2281"/>
      <c r="D824" s="2281"/>
      <c r="E824" s="2282"/>
      <c r="F824" s="276"/>
      <c r="G824" s="727"/>
      <c r="H824" s="277"/>
      <c r="I824" s="277">
        <f>SUM(I825:I829)</f>
        <v>900000</v>
      </c>
    </row>
    <row r="825" spans="1:9" ht="19.5" customHeight="1">
      <c r="A825" s="275"/>
      <c r="B825" s="44"/>
      <c r="C825" s="45" t="s">
        <v>102</v>
      </c>
      <c r="D825" s="44"/>
      <c r="E825" s="46"/>
      <c r="F825" s="233">
        <v>5</v>
      </c>
      <c r="G825" s="728" t="s">
        <v>97</v>
      </c>
      <c r="H825" s="47">
        <v>25000</v>
      </c>
      <c r="I825" s="316">
        <f>SUM(F825*H825)</f>
        <v>125000</v>
      </c>
    </row>
    <row r="826" spans="1:18" s="75" customFormat="1" ht="18.75" customHeight="1">
      <c r="A826" s="275"/>
      <c r="B826" s="44"/>
      <c r="C826" s="45" t="s">
        <v>103</v>
      </c>
      <c r="D826" s="44"/>
      <c r="E826" s="46"/>
      <c r="F826" s="233">
        <v>2</v>
      </c>
      <c r="G826" s="728" t="s">
        <v>97</v>
      </c>
      <c r="H826" s="47">
        <v>100000</v>
      </c>
      <c r="I826" s="316">
        <f>SUM(F826*H826)</f>
        <v>200000</v>
      </c>
      <c r="L826" s="76"/>
      <c r="Q826" s="77"/>
      <c r="R826" s="77"/>
    </row>
    <row r="827" spans="1:18" s="75" customFormat="1" ht="19.5" customHeight="1">
      <c r="A827" s="275"/>
      <c r="B827" s="44"/>
      <c r="C827" s="45" t="s">
        <v>104</v>
      </c>
      <c r="D827" s="44"/>
      <c r="E827" s="46"/>
      <c r="F827" s="233">
        <v>2</v>
      </c>
      <c r="G827" s="728" t="s">
        <v>97</v>
      </c>
      <c r="H827" s="47">
        <v>100000</v>
      </c>
      <c r="I827" s="316">
        <f>SUM(F827*H827)</f>
        <v>200000</v>
      </c>
      <c r="L827" s="76"/>
      <c r="Q827" s="77"/>
      <c r="R827" s="77"/>
    </row>
    <row r="828" spans="1:18" s="75" customFormat="1" ht="19.5" customHeight="1">
      <c r="A828" s="275"/>
      <c r="B828" s="44"/>
      <c r="C828" s="45" t="s">
        <v>105</v>
      </c>
      <c r="D828" s="44"/>
      <c r="E828" s="46"/>
      <c r="F828" s="233">
        <v>5</v>
      </c>
      <c r="G828" s="728" t="s">
        <v>106</v>
      </c>
      <c r="H828" s="47">
        <v>25000</v>
      </c>
      <c r="I828" s="316">
        <f>SUM(F828*H828)</f>
        <v>125000</v>
      </c>
      <c r="L828" s="76"/>
      <c r="Q828" s="77"/>
      <c r="R828" s="77"/>
    </row>
    <row r="829" spans="1:9" ht="19.5" customHeight="1">
      <c r="A829" s="219"/>
      <c r="B829" s="361"/>
      <c r="C829" s="362" t="s">
        <v>140</v>
      </c>
      <c r="D829" s="363"/>
      <c r="E829" s="364"/>
      <c r="F829" s="349">
        <v>5</v>
      </c>
      <c r="G829" s="727" t="s">
        <v>97</v>
      </c>
      <c r="H829" s="315">
        <v>50000</v>
      </c>
      <c r="I829" s="316">
        <f>SUM(F829*H829)</f>
        <v>250000</v>
      </c>
    </row>
    <row r="830" spans="1:9" ht="18.75" customHeight="1">
      <c r="A830" s="278">
        <v>2</v>
      </c>
      <c r="B830" s="2264" t="s">
        <v>141</v>
      </c>
      <c r="C830" s="2265"/>
      <c r="D830" s="2265"/>
      <c r="E830" s="2266"/>
      <c r="F830" s="220"/>
      <c r="G830" s="728"/>
      <c r="H830" s="47"/>
      <c r="I830" s="47">
        <f>SUM(I831:I833)</f>
        <v>11200000</v>
      </c>
    </row>
    <row r="831" spans="1:9" ht="37.5" customHeight="1">
      <c r="A831" s="354"/>
      <c r="B831" s="365" t="s">
        <v>125</v>
      </c>
      <c r="C831" s="2395" t="s">
        <v>124</v>
      </c>
      <c r="D831" s="2396"/>
      <c r="E831" s="2397"/>
      <c r="F831" s="233">
        <v>4</v>
      </c>
      <c r="G831" s="728" t="s">
        <v>127</v>
      </c>
      <c r="H831" s="47">
        <v>500000</v>
      </c>
      <c r="I831" s="47">
        <f>SUM(F831*H831)</f>
        <v>2000000</v>
      </c>
    </row>
    <row r="832" spans="1:13" ht="19.5" customHeight="1">
      <c r="A832" s="354"/>
      <c r="B832" s="365" t="s">
        <v>125</v>
      </c>
      <c r="C832" s="2336" t="s">
        <v>265</v>
      </c>
      <c r="D832" s="2336"/>
      <c r="E832" s="2337"/>
      <c r="F832" s="233">
        <v>12</v>
      </c>
      <c r="G832" s="728" t="s">
        <v>155</v>
      </c>
      <c r="H832" s="47">
        <v>600000</v>
      </c>
      <c r="I832" s="47">
        <f>SUM(F832*H832)</f>
        <v>7200000</v>
      </c>
      <c r="L832" s="296" t="s">
        <v>264</v>
      </c>
      <c r="M832" s="395"/>
    </row>
    <row r="833" spans="1:9" ht="19.5" customHeight="1">
      <c r="A833" s="354"/>
      <c r="B833" s="365" t="s">
        <v>125</v>
      </c>
      <c r="C833" s="259" t="s">
        <v>126</v>
      </c>
      <c r="D833" s="259"/>
      <c r="E833" s="260"/>
      <c r="F833" s="233">
        <v>2</v>
      </c>
      <c r="G833" s="728" t="s">
        <v>127</v>
      </c>
      <c r="H833" s="47">
        <v>1000000</v>
      </c>
      <c r="I833" s="47">
        <f>SUM(F833*H833)</f>
        <v>2000000</v>
      </c>
    </row>
    <row r="834" spans="1:9" ht="18" customHeight="1">
      <c r="A834" s="275">
        <v>3</v>
      </c>
      <c r="B834" s="2276" t="s">
        <v>142</v>
      </c>
      <c r="C834" s="2276"/>
      <c r="D834" s="2276"/>
      <c r="E834" s="2276"/>
      <c r="F834" s="276"/>
      <c r="G834" s="727"/>
      <c r="H834" s="277"/>
      <c r="I834" s="221">
        <f>SUM(I835:I835)</f>
        <v>4800000</v>
      </c>
    </row>
    <row r="835" spans="1:9" ht="19.5" customHeight="1">
      <c r="A835" s="265"/>
      <c r="B835" s="279" t="s">
        <v>125</v>
      </c>
      <c r="C835" s="2419" t="s">
        <v>237</v>
      </c>
      <c r="D835" s="2419"/>
      <c r="E835" s="2420"/>
      <c r="F835" s="280">
        <v>12</v>
      </c>
      <c r="G835" s="727" t="s">
        <v>108</v>
      </c>
      <c r="H835" s="277">
        <v>400000</v>
      </c>
      <c r="I835" s="221">
        <f>SUM(F835*H835)</f>
        <v>4800000</v>
      </c>
    </row>
    <row r="836" spans="1:9" ht="17.25" customHeight="1">
      <c r="A836" s="275">
        <v>4</v>
      </c>
      <c r="B836" s="2404" t="s">
        <v>183</v>
      </c>
      <c r="C836" s="2405"/>
      <c r="D836" s="2405"/>
      <c r="E836" s="2406"/>
      <c r="F836" s="262"/>
      <c r="G836" s="727"/>
      <c r="H836" s="263"/>
      <c r="I836" s="268">
        <f>SUM(I837:I839)</f>
        <v>0</v>
      </c>
    </row>
    <row r="837" spans="1:9" ht="19.5" customHeight="1">
      <c r="A837" s="265"/>
      <c r="B837" s="266" t="s">
        <v>125</v>
      </c>
      <c r="C837" s="92" t="s">
        <v>184</v>
      </c>
      <c r="D837" s="92"/>
      <c r="E837" s="93"/>
      <c r="F837" s="267">
        <v>0</v>
      </c>
      <c r="G837" s="727" t="s">
        <v>158</v>
      </c>
      <c r="H837" s="263">
        <v>150000</v>
      </c>
      <c r="I837" s="268">
        <f>SUM(F837*H837)</f>
        <v>0</v>
      </c>
    </row>
    <row r="838" spans="1:9" ht="19.5" customHeight="1">
      <c r="A838" s="265"/>
      <c r="B838" s="266" t="s">
        <v>173</v>
      </c>
      <c r="C838" s="92" t="s">
        <v>185</v>
      </c>
      <c r="D838" s="92"/>
      <c r="E838" s="93"/>
      <c r="F838" s="267">
        <v>0</v>
      </c>
      <c r="G838" s="727" t="s">
        <v>158</v>
      </c>
      <c r="H838" s="263">
        <v>150000</v>
      </c>
      <c r="I838" s="268">
        <f>SUM(F838*H838)</f>
        <v>0</v>
      </c>
    </row>
    <row r="839" spans="1:9" ht="19.5" customHeight="1">
      <c r="A839" s="265"/>
      <c r="B839" s="266" t="s">
        <v>125</v>
      </c>
      <c r="C839" s="92" t="s">
        <v>186</v>
      </c>
      <c r="D839" s="92"/>
      <c r="E839" s="93"/>
      <c r="F839" s="267">
        <v>0</v>
      </c>
      <c r="G839" s="727" t="s">
        <v>158</v>
      </c>
      <c r="H839" s="263">
        <v>0</v>
      </c>
      <c r="I839" s="268">
        <f>SUM(F839*H839)</f>
        <v>0</v>
      </c>
    </row>
    <row r="840" spans="1:9" ht="28.5" customHeight="1">
      <c r="A840" s="366" t="s">
        <v>145</v>
      </c>
      <c r="B840" s="2401" t="s">
        <v>66</v>
      </c>
      <c r="C840" s="2402"/>
      <c r="D840" s="2402"/>
      <c r="E840" s="2403"/>
      <c r="F840" s="127"/>
      <c r="G840" s="742"/>
      <c r="H840" s="128"/>
      <c r="I840" s="782">
        <f>SUM(I841:I848)</f>
        <v>39500000</v>
      </c>
    </row>
    <row r="841" spans="1:9" ht="19.5" customHeight="1">
      <c r="A841" s="128"/>
      <c r="B841" s="2363" t="s">
        <v>146</v>
      </c>
      <c r="C841" s="2262"/>
      <c r="D841" s="2262"/>
      <c r="E841" s="2263"/>
      <c r="F841" s="267">
        <v>1</v>
      </c>
      <c r="G841" s="727" t="s">
        <v>150</v>
      </c>
      <c r="H841" s="268">
        <v>2000000</v>
      </c>
      <c r="I841" s="268">
        <f aca="true" t="shared" si="7" ref="I841:I848">SUM(F841*H841)</f>
        <v>2000000</v>
      </c>
    </row>
    <row r="842" spans="1:9" ht="19.5" customHeight="1">
      <c r="A842" s="128"/>
      <c r="B842" s="2363" t="s">
        <v>147</v>
      </c>
      <c r="C842" s="2262"/>
      <c r="D842" s="2262"/>
      <c r="E842" s="2263"/>
      <c r="F842" s="267">
        <v>1</v>
      </c>
      <c r="G842" s="727" t="s">
        <v>127</v>
      </c>
      <c r="H842" s="268">
        <v>2500000</v>
      </c>
      <c r="I842" s="268">
        <f t="shared" si="7"/>
        <v>2500000</v>
      </c>
    </row>
    <row r="843" spans="1:9" ht="19.5" customHeight="1">
      <c r="A843" s="128"/>
      <c r="B843" s="2363" t="s">
        <v>148</v>
      </c>
      <c r="C843" s="2262"/>
      <c r="D843" s="2262"/>
      <c r="E843" s="2263"/>
      <c r="F843" s="267">
        <v>1</v>
      </c>
      <c r="G843" s="727" t="s">
        <v>127</v>
      </c>
      <c r="H843" s="268">
        <v>2500000</v>
      </c>
      <c r="I843" s="268">
        <f t="shared" si="7"/>
        <v>2500000</v>
      </c>
    </row>
    <row r="844" spans="1:9" ht="19.5" customHeight="1">
      <c r="A844" s="128"/>
      <c r="B844" s="2363" t="s">
        <v>149</v>
      </c>
      <c r="C844" s="2262"/>
      <c r="D844" s="2262"/>
      <c r="E844" s="2263"/>
      <c r="F844" s="267">
        <v>10</v>
      </c>
      <c r="G844" s="727" t="s">
        <v>97</v>
      </c>
      <c r="H844" s="268">
        <v>300000</v>
      </c>
      <c r="I844" s="268">
        <f t="shared" si="7"/>
        <v>3000000</v>
      </c>
    </row>
    <row r="845" spans="1:9" ht="19.5" customHeight="1">
      <c r="A845" s="128"/>
      <c r="B845" s="367" t="s">
        <v>125</v>
      </c>
      <c r="C845" s="345" t="s">
        <v>266</v>
      </c>
      <c r="D845" s="345"/>
      <c r="E845" s="346"/>
      <c r="F845" s="267">
        <v>1</v>
      </c>
      <c r="G845" s="727" t="s">
        <v>97</v>
      </c>
      <c r="H845" s="368">
        <v>6000000</v>
      </c>
      <c r="I845" s="268">
        <f t="shared" si="7"/>
        <v>6000000</v>
      </c>
    </row>
    <row r="846" spans="1:9" ht="19.5" customHeight="1">
      <c r="A846" s="128"/>
      <c r="B846" s="367" t="s">
        <v>125</v>
      </c>
      <c r="C846" s="345" t="s">
        <v>238</v>
      </c>
      <c r="D846" s="345"/>
      <c r="E846" s="346"/>
      <c r="F846" s="267">
        <v>1</v>
      </c>
      <c r="G846" s="727" t="s">
        <v>127</v>
      </c>
      <c r="H846" s="368">
        <v>5000000</v>
      </c>
      <c r="I846" s="268">
        <f t="shared" si="7"/>
        <v>5000000</v>
      </c>
    </row>
    <row r="847" spans="1:9" ht="19.5" customHeight="1">
      <c r="A847" s="128"/>
      <c r="B847" s="367" t="s">
        <v>125</v>
      </c>
      <c r="C847" s="345" t="s">
        <v>268</v>
      </c>
      <c r="D847" s="345"/>
      <c r="E847" s="345"/>
      <c r="F847" s="267">
        <v>1</v>
      </c>
      <c r="G847" s="736" t="s">
        <v>127</v>
      </c>
      <c r="H847" s="268">
        <v>15000000</v>
      </c>
      <c r="I847" s="268">
        <f t="shared" si="7"/>
        <v>15000000</v>
      </c>
    </row>
    <row r="848" spans="1:9" ht="19.5" customHeight="1">
      <c r="A848" s="128"/>
      <c r="B848" s="367" t="s">
        <v>125</v>
      </c>
      <c r="C848" s="345" t="s">
        <v>267</v>
      </c>
      <c r="D848" s="345"/>
      <c r="E848" s="345"/>
      <c r="F848" s="267">
        <v>1</v>
      </c>
      <c r="G848" s="736" t="s">
        <v>127</v>
      </c>
      <c r="H848" s="268">
        <v>3500000</v>
      </c>
      <c r="I848" s="268">
        <f t="shared" si="7"/>
        <v>3500000</v>
      </c>
    </row>
    <row r="849" spans="1:12" ht="19.5" customHeight="1">
      <c r="A849" s="128"/>
      <c r="B849" s="2416" t="s">
        <v>151</v>
      </c>
      <c r="C849" s="2417"/>
      <c r="D849" s="2417"/>
      <c r="E849" s="2417"/>
      <c r="F849" s="2417"/>
      <c r="G849" s="2417"/>
      <c r="H849" s="2418"/>
      <c r="I849" s="783">
        <f>SUM(I840,I823)</f>
        <v>56400000</v>
      </c>
      <c r="L849" s="6">
        <f>SUM(I849)</f>
        <v>56400000</v>
      </c>
    </row>
    <row r="850" spans="1:9" ht="19.5" customHeight="1">
      <c r="A850" s="75"/>
      <c r="B850" s="75"/>
      <c r="C850" s="75"/>
      <c r="D850" s="75"/>
      <c r="E850" s="75"/>
      <c r="F850" s="75"/>
      <c r="G850" s="725"/>
      <c r="H850" s="75"/>
      <c r="I850" s="75"/>
    </row>
    <row r="851" spans="1:9" ht="19.5" customHeight="1">
      <c r="A851" s="270"/>
      <c r="B851" s="270"/>
      <c r="C851" s="270"/>
      <c r="D851" s="270"/>
      <c r="E851" s="270"/>
      <c r="F851" s="270"/>
      <c r="G851" s="2222" t="s">
        <v>180</v>
      </c>
      <c r="H851" s="2222"/>
      <c r="I851" s="2222"/>
    </row>
    <row r="852" spans="1:9" ht="19.5" customHeight="1">
      <c r="A852" s="2221" t="s">
        <v>163</v>
      </c>
      <c r="B852" s="2221"/>
      <c r="C852" s="2221"/>
      <c r="D852" s="2221"/>
      <c r="E852" s="270"/>
      <c r="F852" s="270"/>
      <c r="G852" s="2221" t="s">
        <v>182</v>
      </c>
      <c r="H852" s="2221"/>
      <c r="I852" s="2221"/>
    </row>
    <row r="853" spans="1:9" ht="34.5" customHeight="1">
      <c r="A853" s="2221" t="s">
        <v>352</v>
      </c>
      <c r="B853" s="2221"/>
      <c r="C853" s="2221"/>
      <c r="D853" s="2221"/>
      <c r="E853" s="271"/>
      <c r="F853" s="270"/>
      <c r="G853" s="2231" t="s">
        <v>243</v>
      </c>
      <c r="H853" s="2231"/>
      <c r="I853" s="2231"/>
    </row>
    <row r="854" spans="1:13" ht="19.5" customHeight="1">
      <c r="A854" s="2221"/>
      <c r="B854" s="2221"/>
      <c r="C854" s="271"/>
      <c r="D854" s="271"/>
      <c r="E854" s="271"/>
      <c r="F854" s="270"/>
      <c r="G854" s="739"/>
      <c r="H854" s="2221"/>
      <c r="I854" s="2221"/>
      <c r="J854" s="2350" t="e">
        <f>SUM(L849,L789,L721,#REF!,#REF!,L453,L323,L184,L111,L35)</f>
        <v>#REF!</v>
      </c>
      <c r="K854" s="2350"/>
      <c r="L854" s="2350"/>
      <c r="M854" s="474"/>
    </row>
    <row r="855" spans="1:9" ht="19.5" customHeight="1">
      <c r="A855" s="2221"/>
      <c r="B855" s="2221"/>
      <c r="C855" s="2221"/>
      <c r="D855" s="2221"/>
      <c r="E855" s="271"/>
      <c r="F855" s="270"/>
      <c r="G855" s="739"/>
      <c r="H855" s="2221"/>
      <c r="I855" s="2221"/>
    </row>
    <row r="856" spans="1:9" ht="21" customHeight="1">
      <c r="A856" s="2230" t="s">
        <v>353</v>
      </c>
      <c r="B856" s="2230"/>
      <c r="C856" s="2230"/>
      <c r="D856" s="2230"/>
      <c r="E856" s="271"/>
      <c r="F856" s="270"/>
      <c r="G856" s="2221"/>
      <c r="H856" s="2221"/>
      <c r="I856" s="2221"/>
    </row>
    <row r="857" spans="1:9" ht="19.5" customHeight="1">
      <c r="A857" s="2290"/>
      <c r="B857" s="2290"/>
      <c r="C857" s="115"/>
      <c r="D857" s="115"/>
      <c r="E857" s="115"/>
      <c r="F857" s="114"/>
      <c r="G857" s="723"/>
      <c r="H857" s="2290"/>
      <c r="I857" s="2290"/>
    </row>
    <row r="858" spans="1:9" ht="19.5" customHeight="1">
      <c r="A858" s="2312"/>
      <c r="B858" s="2312"/>
      <c r="C858" s="2312"/>
      <c r="D858" s="2312"/>
      <c r="E858" s="116"/>
      <c r="F858" s="117"/>
      <c r="G858" s="723"/>
      <c r="H858" s="2291"/>
      <c r="I858" s="2291"/>
    </row>
    <row r="859" spans="1:9" ht="19.5" customHeight="1">
      <c r="A859" s="708" t="s">
        <v>8</v>
      </c>
      <c r="B859" s="106" t="s">
        <v>83</v>
      </c>
      <c r="C859" s="106"/>
      <c r="D859" s="107" t="s">
        <v>38</v>
      </c>
      <c r="E859" s="2247" t="s">
        <v>19</v>
      </c>
      <c r="F859" s="2247"/>
      <c r="G859" s="2247"/>
      <c r="H859" s="2247"/>
      <c r="I859" s="2247"/>
    </row>
    <row r="860" spans="1:9" ht="19.5" customHeight="1">
      <c r="A860" s="708" t="s">
        <v>9</v>
      </c>
      <c r="B860" s="106" t="s">
        <v>84</v>
      </c>
      <c r="C860" s="106"/>
      <c r="D860" s="107" t="s">
        <v>38</v>
      </c>
      <c r="E860" s="2248" t="s">
        <v>282</v>
      </c>
      <c r="F860" s="2248"/>
      <c r="G860" s="2248"/>
      <c r="H860" s="2248"/>
      <c r="I860" s="2248"/>
    </row>
    <row r="861" spans="1:9" ht="19.5" customHeight="1">
      <c r="A861" s="708" t="s">
        <v>10</v>
      </c>
      <c r="B861" s="106" t="s">
        <v>85</v>
      </c>
      <c r="C861" s="106"/>
      <c r="D861" s="107" t="s">
        <v>38</v>
      </c>
      <c r="E861" s="107" t="s">
        <v>86</v>
      </c>
      <c r="F861" s="107"/>
      <c r="G861" s="740"/>
      <c r="H861" s="107"/>
      <c r="I861" s="773"/>
    </row>
    <row r="862" spans="1:9" ht="19.5" customHeight="1">
      <c r="A862" s="708"/>
      <c r="B862" s="106"/>
      <c r="C862" s="106"/>
      <c r="D862" s="107"/>
      <c r="E862" s="107"/>
      <c r="F862" s="107"/>
      <c r="G862" s="740"/>
      <c r="H862" s="2232"/>
      <c r="I862" s="2232"/>
    </row>
    <row r="863" spans="1:9" ht="19.5" customHeight="1">
      <c r="A863" s="2233" t="s">
        <v>87</v>
      </c>
      <c r="B863" s="2235" t="s">
        <v>88</v>
      </c>
      <c r="C863" s="2235"/>
      <c r="D863" s="2235"/>
      <c r="E863" s="2235"/>
      <c r="F863" s="2227" t="s">
        <v>164</v>
      </c>
      <c r="G863" s="2236" t="s">
        <v>262</v>
      </c>
      <c r="H863" s="514" t="s">
        <v>90</v>
      </c>
      <c r="I863" s="774" t="s">
        <v>91</v>
      </c>
    </row>
    <row r="864" spans="1:9" ht="19.5" customHeight="1">
      <c r="A864" s="2234"/>
      <c r="B864" s="2235"/>
      <c r="C864" s="2235"/>
      <c r="D864" s="2235"/>
      <c r="E864" s="2235"/>
      <c r="F864" s="2227"/>
      <c r="G864" s="2237"/>
      <c r="H864" s="515" t="s">
        <v>42</v>
      </c>
      <c r="I864" s="775" t="s">
        <v>42</v>
      </c>
    </row>
    <row r="865" spans="1:9" ht="19.5" customHeight="1">
      <c r="A865" s="702" t="s">
        <v>43</v>
      </c>
      <c r="B865" s="2227" t="s">
        <v>44</v>
      </c>
      <c r="C865" s="2227"/>
      <c r="D865" s="2227"/>
      <c r="E865" s="2227"/>
      <c r="F865" s="2227">
        <v>3</v>
      </c>
      <c r="G865" s="2227"/>
      <c r="H865" s="512">
        <v>4</v>
      </c>
      <c r="I865" s="702" t="s">
        <v>263</v>
      </c>
    </row>
    <row r="866" spans="1:9" ht="25.5" customHeight="1">
      <c r="A866" s="709" t="s">
        <v>143</v>
      </c>
      <c r="B866" s="2238" t="s">
        <v>159</v>
      </c>
      <c r="C866" s="2239"/>
      <c r="D866" s="2239"/>
      <c r="E866" s="2240"/>
      <c r="F866" s="516"/>
      <c r="G866" s="741"/>
      <c r="H866" s="251"/>
      <c r="I866" s="769">
        <f>SUM(I867:I873)</f>
        <v>25000000</v>
      </c>
    </row>
    <row r="867" spans="1:9" ht="19.5" customHeight="1">
      <c r="A867" s="518">
        <v>1</v>
      </c>
      <c r="B867" s="2249" t="s">
        <v>132</v>
      </c>
      <c r="C867" s="2250"/>
      <c r="D867" s="2250"/>
      <c r="E867" s="2251"/>
      <c r="F867" s="520"/>
      <c r="G867" s="749"/>
      <c r="H867" s="522"/>
      <c r="I867" s="523">
        <v>1500000</v>
      </c>
    </row>
    <row r="868" spans="1:9" ht="19.5" customHeight="1">
      <c r="A868" s="524">
        <v>2</v>
      </c>
      <c r="B868" s="2241" t="s">
        <v>261</v>
      </c>
      <c r="C868" s="2242"/>
      <c r="D868" s="2242"/>
      <c r="E868" s="2243"/>
      <c r="F868" s="525"/>
      <c r="G868" s="750"/>
      <c r="H868" s="526"/>
      <c r="I868" s="527">
        <v>1000000</v>
      </c>
    </row>
    <row r="869" spans="1:9" ht="19.5" customHeight="1">
      <c r="A869" s="518">
        <v>3</v>
      </c>
      <c r="B869" s="2415" t="s">
        <v>133</v>
      </c>
      <c r="C869" s="2415"/>
      <c r="D869" s="2415"/>
      <c r="E869" s="2415"/>
      <c r="F869" s="520"/>
      <c r="G869" s="749"/>
      <c r="H869" s="522"/>
      <c r="I869" s="523">
        <v>12000000</v>
      </c>
    </row>
    <row r="870" spans="1:9" ht="19.5" customHeight="1">
      <c r="A870" s="518">
        <v>4</v>
      </c>
      <c r="B870" s="2224" t="s">
        <v>283</v>
      </c>
      <c r="C870" s="2225"/>
      <c r="D870" s="2225"/>
      <c r="E870" s="2226"/>
      <c r="F870" s="528"/>
      <c r="G870" s="751"/>
      <c r="H870" s="529"/>
      <c r="I870" s="523">
        <v>7000000</v>
      </c>
    </row>
    <row r="871" spans="1:9" ht="19.5" customHeight="1">
      <c r="A871" s="518">
        <v>5</v>
      </c>
      <c r="B871" s="2224" t="s">
        <v>284</v>
      </c>
      <c r="C871" s="2225"/>
      <c r="D871" s="2225"/>
      <c r="E871" s="2226"/>
      <c r="F871" s="530"/>
      <c r="G871" s="751"/>
      <c r="H871" s="529"/>
      <c r="I871" s="523">
        <v>1000000</v>
      </c>
    </row>
    <row r="872" spans="1:9" ht="19.5" customHeight="1">
      <c r="A872" s="531">
        <v>6</v>
      </c>
      <c r="B872" s="2244" t="s">
        <v>272</v>
      </c>
      <c r="C872" s="2245"/>
      <c r="D872" s="2245"/>
      <c r="E872" s="2246"/>
      <c r="F872" s="520"/>
      <c r="G872" s="749"/>
      <c r="H872" s="521"/>
      <c r="I872" s="523">
        <v>500000</v>
      </c>
    </row>
    <row r="873" spans="1:9" ht="19.5" customHeight="1">
      <c r="A873" s="519">
        <v>7</v>
      </c>
      <c r="B873" s="2244" t="s">
        <v>239</v>
      </c>
      <c r="C873" s="2245"/>
      <c r="D873" s="2245"/>
      <c r="E873" s="2246"/>
      <c r="F873" s="520"/>
      <c r="G873" s="749"/>
      <c r="H873" s="521"/>
      <c r="I873" s="532">
        <v>2000000</v>
      </c>
    </row>
    <row r="874" spans="1:9" ht="19.5" customHeight="1">
      <c r="A874" s="196"/>
      <c r="B874" s="196"/>
      <c r="C874" s="196"/>
      <c r="D874" s="196"/>
      <c r="E874" s="196"/>
      <c r="F874" s="196"/>
      <c r="G874" s="752"/>
      <c r="H874" s="196"/>
      <c r="I874" s="517"/>
    </row>
    <row r="875" spans="1:9" ht="19.5" customHeight="1">
      <c r="A875" s="270"/>
      <c r="B875" s="270"/>
      <c r="C875" s="270"/>
      <c r="D875" s="270"/>
      <c r="E875" s="270"/>
      <c r="F875" s="270"/>
      <c r="G875" s="2222" t="s">
        <v>180</v>
      </c>
      <c r="H875" s="2222"/>
      <c r="I875" s="2222"/>
    </row>
    <row r="876" spans="1:9" ht="19.5" customHeight="1">
      <c r="A876" s="2221" t="s">
        <v>163</v>
      </c>
      <c r="B876" s="2221"/>
      <c r="C876" s="2221"/>
      <c r="D876" s="2221"/>
      <c r="E876" s="270"/>
      <c r="F876" s="270"/>
      <c r="G876" s="2221" t="s">
        <v>182</v>
      </c>
      <c r="H876" s="2221"/>
      <c r="I876" s="2221"/>
    </row>
    <row r="877" spans="1:9" ht="19.5" customHeight="1">
      <c r="A877" s="2221" t="s">
        <v>352</v>
      </c>
      <c r="B877" s="2221"/>
      <c r="C877" s="2221"/>
      <c r="D877" s="2221"/>
      <c r="E877" s="513"/>
      <c r="F877" s="270"/>
      <c r="G877" s="2231" t="s">
        <v>282</v>
      </c>
      <c r="H877" s="2231"/>
      <c r="I877" s="2231"/>
    </row>
    <row r="878" spans="1:9" ht="19.5" customHeight="1">
      <c r="A878" s="2221"/>
      <c r="B878" s="2221"/>
      <c r="C878" s="513"/>
      <c r="D878" s="513"/>
      <c r="E878" s="513"/>
      <c r="F878" s="270"/>
      <c r="G878" s="739"/>
      <c r="H878" s="2221"/>
      <c r="I878" s="2221"/>
    </row>
    <row r="879" spans="1:9" ht="19.5" customHeight="1">
      <c r="A879" s="2221"/>
      <c r="B879" s="2221"/>
      <c r="C879" s="2221"/>
      <c r="D879" s="2221"/>
      <c r="E879" s="513"/>
      <c r="F879" s="270"/>
      <c r="G879" s="739"/>
      <c r="H879" s="2221"/>
      <c r="I879" s="2221"/>
    </row>
    <row r="880" spans="1:9" ht="19.5" customHeight="1">
      <c r="A880" s="2230" t="s">
        <v>353</v>
      </c>
      <c r="B880" s="2230"/>
      <c r="C880" s="2230"/>
      <c r="D880" s="2230"/>
      <c r="E880" s="513"/>
      <c r="F880" s="270"/>
      <c r="G880" s="2221"/>
      <c r="H880" s="2221"/>
      <c r="I880" s="2221"/>
    </row>
    <row r="881" spans="1:9" ht="19.5" customHeight="1">
      <c r="A881" s="196"/>
      <c r="B881" s="196"/>
      <c r="C881" s="196"/>
      <c r="D881" s="196"/>
      <c r="E881" s="196"/>
      <c r="F881" s="196"/>
      <c r="G881" s="752"/>
      <c r="H881" s="196"/>
      <c r="I881" s="196"/>
    </row>
    <row r="882" spans="1:9" ht="19.5" customHeight="1">
      <c r="A882" s="196"/>
      <c r="B882" s="196"/>
      <c r="C882" s="196"/>
      <c r="D882" s="196"/>
      <c r="E882" s="196"/>
      <c r="F882" s="196"/>
      <c r="G882" s="752"/>
      <c r="H882" s="196"/>
      <c r="I882" s="196"/>
    </row>
    <row r="883" spans="1:9" ht="19.5" customHeight="1">
      <c r="A883" s="196"/>
      <c r="B883" s="196"/>
      <c r="C883" s="196"/>
      <c r="D883" s="196"/>
      <c r="E883" s="196"/>
      <c r="F883" s="196"/>
      <c r="G883" s="752"/>
      <c r="H883" s="196"/>
      <c r="I883" s="196"/>
    </row>
    <row r="884" spans="1:9" ht="19.5" customHeight="1">
      <c r="A884" s="196"/>
      <c r="B884" s="196"/>
      <c r="C884" s="196"/>
      <c r="D884" s="196"/>
      <c r="E884" s="196"/>
      <c r="F884" s="196"/>
      <c r="G884" s="752"/>
      <c r="H884" s="196"/>
      <c r="I884" s="196"/>
    </row>
    <row r="885" spans="1:9" ht="19.5" customHeight="1">
      <c r="A885" s="196"/>
      <c r="B885" s="196"/>
      <c r="C885" s="196"/>
      <c r="D885" s="196"/>
      <c r="E885" s="196"/>
      <c r="F885" s="196"/>
      <c r="G885" s="752"/>
      <c r="H885" s="196"/>
      <c r="I885" s="196"/>
    </row>
    <row r="886" spans="1:9" ht="19.5" customHeight="1">
      <c r="A886" s="196"/>
      <c r="B886" s="196"/>
      <c r="C886" s="196"/>
      <c r="D886" s="196"/>
      <c r="E886" s="196"/>
      <c r="F886" s="196"/>
      <c r="G886" s="752"/>
      <c r="H886" s="196"/>
      <c r="I886" s="196"/>
    </row>
    <row r="887" spans="1:9" ht="19.5" customHeight="1">
      <c r="A887" s="196"/>
      <c r="B887" s="196"/>
      <c r="C887" s="196"/>
      <c r="D887" s="196"/>
      <c r="E887" s="196"/>
      <c r="F887" s="196"/>
      <c r="G887" s="752"/>
      <c r="H887" s="196"/>
      <c r="I887" s="196"/>
    </row>
    <row r="888" spans="1:9" ht="19.5" customHeight="1">
      <c r="A888" s="196"/>
      <c r="B888" s="196"/>
      <c r="C888" s="196"/>
      <c r="D888" s="196"/>
      <c r="E888" s="196"/>
      <c r="F888" s="196"/>
      <c r="G888" s="752"/>
      <c r="H888" s="196"/>
      <c r="I888" s="196"/>
    </row>
    <row r="889" spans="1:9" ht="19.5" customHeight="1">
      <c r="A889" s="196"/>
      <c r="B889" s="196"/>
      <c r="C889" s="196"/>
      <c r="D889" s="196"/>
      <c r="E889" s="196"/>
      <c r="F889" s="196"/>
      <c r="G889" s="752"/>
      <c r="H889" s="196"/>
      <c r="I889" s="196"/>
    </row>
    <row r="890" spans="1:9" ht="19.5" customHeight="1">
      <c r="A890" s="196"/>
      <c r="B890" s="196"/>
      <c r="C890" s="196"/>
      <c r="D890" s="196"/>
      <c r="E890" s="196"/>
      <c r="F890" s="196"/>
      <c r="G890" s="752"/>
      <c r="H890" s="196"/>
      <c r="I890" s="196"/>
    </row>
    <row r="891" spans="1:9" ht="19.5" customHeight="1">
      <c r="A891" s="196"/>
      <c r="B891" s="196"/>
      <c r="C891" s="196"/>
      <c r="D891" s="196"/>
      <c r="E891" s="196"/>
      <c r="F891" s="196"/>
      <c r="G891" s="752"/>
      <c r="H891" s="196"/>
      <c r="I891" s="196"/>
    </row>
    <row r="892" spans="1:9" ht="19.5" customHeight="1">
      <c r="A892" s="196"/>
      <c r="B892" s="196"/>
      <c r="C892" s="196"/>
      <c r="D892" s="196"/>
      <c r="E892" s="196"/>
      <c r="F892" s="196"/>
      <c r="G892" s="752"/>
      <c r="H892" s="196"/>
      <c r="I892" s="196"/>
    </row>
    <row r="893" spans="1:9" ht="19.5" customHeight="1">
      <c r="A893" s="196"/>
      <c r="B893" s="196"/>
      <c r="C893" s="196"/>
      <c r="D893" s="196"/>
      <c r="E893" s="196"/>
      <c r="F893" s="196"/>
      <c r="G893" s="752"/>
      <c r="H893" s="196"/>
      <c r="I893" s="196"/>
    </row>
    <row r="894" spans="1:9" ht="19.5" customHeight="1">
      <c r="A894" s="711"/>
      <c r="B894" s="200"/>
      <c r="C894" s="200"/>
      <c r="D894" s="196"/>
      <c r="E894" s="196"/>
      <c r="F894" s="196"/>
      <c r="G894" s="752"/>
      <c r="H894" s="196"/>
      <c r="I894" s="196"/>
    </row>
    <row r="895" spans="1:9" ht="19.5" customHeight="1">
      <c r="A895" s="711"/>
      <c r="B895" s="200"/>
      <c r="C895" s="200"/>
      <c r="D895" s="196"/>
      <c r="E895" s="2409"/>
      <c r="F895" s="2409"/>
      <c r="G895" s="2409"/>
      <c r="H895" s="2409"/>
      <c r="I895" s="2409"/>
    </row>
    <row r="896" spans="1:9" ht="19.5" customHeight="1">
      <c r="A896" s="711"/>
      <c r="B896" s="200"/>
      <c r="C896" s="200"/>
      <c r="D896" s="196"/>
      <c r="E896" s="196"/>
      <c r="F896" s="196"/>
      <c r="G896" s="752"/>
      <c r="H896" s="196"/>
      <c r="I896" s="196"/>
    </row>
    <row r="897" spans="1:9" ht="19.5" customHeight="1">
      <c r="A897" s="196"/>
      <c r="B897" s="196"/>
      <c r="C897" s="196"/>
      <c r="D897" s="196"/>
      <c r="E897" s="196"/>
      <c r="F897" s="196"/>
      <c r="G897" s="752"/>
      <c r="H897" s="196"/>
      <c r="I897" s="196"/>
    </row>
    <row r="898" spans="1:9" ht="19.5" customHeight="1">
      <c r="A898" s="2410"/>
      <c r="B898" s="2408"/>
      <c r="C898" s="2408"/>
      <c r="D898" s="2408"/>
      <c r="E898" s="2408"/>
      <c r="F898" s="2408"/>
      <c r="G898" s="2408"/>
      <c r="H898" s="126"/>
      <c r="I898" s="784"/>
    </row>
    <row r="899" spans="1:9" ht="19.5" customHeight="1">
      <c r="A899" s="2410"/>
      <c r="B899" s="2408"/>
      <c r="C899" s="2408"/>
      <c r="D899" s="2408"/>
      <c r="E899" s="2408"/>
      <c r="F899" s="2408"/>
      <c r="G899" s="2408"/>
      <c r="H899" s="126"/>
      <c r="I899" s="784"/>
    </row>
    <row r="900" spans="1:9" ht="19.5" customHeight="1">
      <c r="A900" s="197"/>
      <c r="B900" s="2411"/>
      <c r="C900" s="2412"/>
      <c r="D900" s="2412"/>
      <c r="E900" s="2412"/>
      <c r="F900" s="192"/>
      <c r="G900" s="753"/>
      <c r="H900" s="198"/>
      <c r="I900" s="198"/>
    </row>
    <row r="901" spans="1:9" ht="19.5" customHeight="1">
      <c r="A901" s="197"/>
      <c r="B901" s="192"/>
      <c r="C901" s="193"/>
      <c r="D901" s="192"/>
      <c r="E901" s="192"/>
      <c r="F901" s="194"/>
      <c r="G901" s="754"/>
      <c r="H901" s="195"/>
      <c r="I901" s="199"/>
    </row>
    <row r="902" spans="1:9" ht="19.5" customHeight="1">
      <c r="A902" s="197"/>
      <c r="B902" s="192"/>
      <c r="C902" s="193"/>
      <c r="D902" s="192"/>
      <c r="E902" s="192"/>
      <c r="F902" s="194"/>
      <c r="G902" s="754"/>
      <c r="H902" s="195"/>
      <c r="I902" s="199"/>
    </row>
    <row r="903" spans="1:9" ht="19.5" customHeight="1">
      <c r="A903" s="708" t="s">
        <v>8</v>
      </c>
      <c r="B903" s="106" t="s">
        <v>83</v>
      </c>
      <c r="C903" s="106"/>
      <c r="D903" s="107" t="s">
        <v>38</v>
      </c>
      <c r="E903" s="2247" t="s">
        <v>19</v>
      </c>
      <c r="F903" s="2247"/>
      <c r="G903" s="2247"/>
      <c r="H903" s="2247"/>
      <c r="I903" s="2247"/>
    </row>
    <row r="904" spans="1:9" ht="19.5" customHeight="1">
      <c r="A904" s="708" t="s">
        <v>9</v>
      </c>
      <c r="B904" s="106" t="s">
        <v>84</v>
      </c>
      <c r="C904" s="106"/>
      <c r="D904" s="107" t="s">
        <v>38</v>
      </c>
      <c r="E904" s="2248" t="s">
        <v>285</v>
      </c>
      <c r="F904" s="2248"/>
      <c r="G904" s="2248"/>
      <c r="H904" s="2248"/>
      <c r="I904" s="2248"/>
    </row>
    <row r="905" spans="1:9" ht="19.5" customHeight="1">
      <c r="A905" s="708" t="s">
        <v>10</v>
      </c>
      <c r="B905" s="106" t="s">
        <v>85</v>
      </c>
      <c r="C905" s="106"/>
      <c r="D905" s="107" t="s">
        <v>38</v>
      </c>
      <c r="E905" s="107" t="s">
        <v>86</v>
      </c>
      <c r="F905" s="107"/>
      <c r="G905" s="740"/>
      <c r="H905" s="107"/>
      <c r="I905" s="773"/>
    </row>
    <row r="906" spans="1:9" ht="19.5" customHeight="1">
      <c r="A906" s="708"/>
      <c r="B906" s="106"/>
      <c r="C906" s="106"/>
      <c r="D906" s="107"/>
      <c r="E906" s="107"/>
      <c r="F906" s="107"/>
      <c r="G906" s="740"/>
      <c r="H906" s="2232"/>
      <c r="I906" s="2232"/>
    </row>
    <row r="907" spans="1:9" ht="19.5" customHeight="1">
      <c r="A907" s="2233" t="s">
        <v>87</v>
      </c>
      <c r="B907" s="2235" t="s">
        <v>88</v>
      </c>
      <c r="C907" s="2235"/>
      <c r="D907" s="2235"/>
      <c r="E907" s="2235"/>
      <c r="F907" s="2227" t="s">
        <v>164</v>
      </c>
      <c r="G907" s="2236" t="s">
        <v>262</v>
      </c>
      <c r="H907" s="514" t="s">
        <v>90</v>
      </c>
      <c r="I907" s="774" t="s">
        <v>91</v>
      </c>
    </row>
    <row r="908" spans="1:9" ht="19.5" customHeight="1">
      <c r="A908" s="2234"/>
      <c r="B908" s="2235"/>
      <c r="C908" s="2235"/>
      <c r="D908" s="2235"/>
      <c r="E908" s="2235"/>
      <c r="F908" s="2227"/>
      <c r="G908" s="2237"/>
      <c r="H908" s="515" t="s">
        <v>42</v>
      </c>
      <c r="I908" s="775" t="s">
        <v>42</v>
      </c>
    </row>
    <row r="909" spans="1:9" ht="19.5" customHeight="1">
      <c r="A909" s="702" t="s">
        <v>43</v>
      </c>
      <c r="B909" s="2227" t="s">
        <v>44</v>
      </c>
      <c r="C909" s="2227"/>
      <c r="D909" s="2227"/>
      <c r="E909" s="2227"/>
      <c r="F909" s="2227">
        <v>3</v>
      </c>
      <c r="G909" s="2227"/>
      <c r="H909" s="512">
        <v>4</v>
      </c>
      <c r="I909" s="702" t="s">
        <v>263</v>
      </c>
    </row>
    <row r="910" spans="1:9" ht="19.5" customHeight="1">
      <c r="A910" s="709" t="s">
        <v>143</v>
      </c>
      <c r="B910" s="2238" t="s">
        <v>159</v>
      </c>
      <c r="C910" s="2239"/>
      <c r="D910" s="2239"/>
      <c r="E910" s="2240"/>
      <c r="F910" s="516"/>
      <c r="G910" s="741"/>
      <c r="H910" s="251"/>
      <c r="I910" s="769">
        <f>SUM(I911:I913)</f>
        <v>3500000</v>
      </c>
    </row>
    <row r="911" spans="1:9" ht="19.5" customHeight="1">
      <c r="A911" s="518">
        <v>1</v>
      </c>
      <c r="B911" s="2249" t="s">
        <v>272</v>
      </c>
      <c r="C911" s="2250"/>
      <c r="D911" s="2250"/>
      <c r="E911" s="2251"/>
      <c r="F911" s="520"/>
      <c r="G911" s="749"/>
      <c r="H911" s="522"/>
      <c r="I911" s="523">
        <v>500000</v>
      </c>
    </row>
    <row r="912" spans="1:9" ht="19.5" customHeight="1">
      <c r="A912" s="524">
        <v>2</v>
      </c>
      <c r="B912" s="2241" t="s">
        <v>286</v>
      </c>
      <c r="C912" s="2242"/>
      <c r="D912" s="2242"/>
      <c r="E912" s="2243"/>
      <c r="F912" s="525"/>
      <c r="G912" s="750"/>
      <c r="H912" s="526"/>
      <c r="I912" s="527">
        <v>1000000</v>
      </c>
    </row>
    <row r="913" spans="1:9" ht="19.5" customHeight="1">
      <c r="A913" s="518">
        <v>4</v>
      </c>
      <c r="B913" s="2224" t="s">
        <v>152</v>
      </c>
      <c r="C913" s="2225"/>
      <c r="D913" s="2225"/>
      <c r="E913" s="2226"/>
      <c r="F913" s="528"/>
      <c r="G913" s="751"/>
      <c r="H913" s="529"/>
      <c r="I913" s="523">
        <v>2000000</v>
      </c>
    </row>
    <row r="914" spans="1:9" ht="19.5" customHeight="1">
      <c r="A914" s="196"/>
      <c r="B914" s="196"/>
      <c r="C914" s="196"/>
      <c r="D914" s="196"/>
      <c r="E914" s="196"/>
      <c r="F914" s="196"/>
      <c r="G914" s="752"/>
      <c r="H914" s="196"/>
      <c r="I914" s="517"/>
    </row>
    <row r="915" spans="1:9" ht="19.5" customHeight="1">
      <c r="A915" s="270"/>
      <c r="B915" s="270"/>
      <c r="C915" s="270"/>
      <c r="D915" s="270"/>
      <c r="E915" s="270"/>
      <c r="F915" s="270"/>
      <c r="G915" s="2222" t="s">
        <v>180</v>
      </c>
      <c r="H915" s="2222"/>
      <c r="I915" s="2222"/>
    </row>
    <row r="916" spans="1:9" ht="19.5" customHeight="1">
      <c r="A916" s="2221" t="s">
        <v>163</v>
      </c>
      <c r="B916" s="2221"/>
      <c r="C916" s="2221"/>
      <c r="D916" s="2221"/>
      <c r="E916" s="270"/>
      <c r="F916" s="270"/>
      <c r="G916" s="2221" t="s">
        <v>182</v>
      </c>
      <c r="H916" s="2221"/>
      <c r="I916" s="2221"/>
    </row>
    <row r="917" spans="1:9" ht="19.5" customHeight="1">
      <c r="A917" s="2221" t="s">
        <v>352</v>
      </c>
      <c r="B917" s="2221"/>
      <c r="C917" s="2221"/>
      <c r="D917" s="2221"/>
      <c r="E917" s="513"/>
      <c r="F917" s="270"/>
      <c r="G917" s="2231" t="s">
        <v>285</v>
      </c>
      <c r="H917" s="2231"/>
      <c r="I917" s="2231"/>
    </row>
    <row r="918" spans="1:9" ht="19.5" customHeight="1">
      <c r="A918" s="2221"/>
      <c r="B918" s="2221"/>
      <c r="C918" s="513"/>
      <c r="D918" s="513"/>
      <c r="E918" s="513"/>
      <c r="F918" s="270"/>
      <c r="G918" s="739"/>
      <c r="H918" s="2221"/>
      <c r="I918" s="2221"/>
    </row>
    <row r="919" spans="1:9" ht="19.5" customHeight="1">
      <c r="A919" s="2221"/>
      <c r="B919" s="2221"/>
      <c r="C919" s="2221"/>
      <c r="D919" s="2221"/>
      <c r="E919" s="513"/>
      <c r="F919" s="270"/>
      <c r="G919" s="739"/>
      <c r="H919" s="2221"/>
      <c r="I919" s="2221"/>
    </row>
    <row r="920" spans="1:9" ht="19.5" customHeight="1">
      <c r="A920" s="2230" t="s">
        <v>353</v>
      </c>
      <c r="B920" s="2230"/>
      <c r="C920" s="2230"/>
      <c r="D920" s="2230"/>
      <c r="E920" s="513"/>
      <c r="F920" s="270"/>
      <c r="G920" s="2221"/>
      <c r="H920" s="2221"/>
      <c r="I920" s="2221"/>
    </row>
    <row r="921" spans="1:9" ht="19.5" customHeight="1">
      <c r="A921" s="51"/>
      <c r="B921" s="51"/>
      <c r="C921" s="51"/>
      <c r="D921" s="51"/>
      <c r="E921" s="51"/>
      <c r="F921" s="51"/>
      <c r="G921" s="755"/>
      <c r="H921" s="51"/>
      <c r="I921" s="51"/>
    </row>
    <row r="922" spans="1:9" ht="19.5" customHeight="1">
      <c r="A922" s="51"/>
      <c r="B922" s="51"/>
      <c r="C922" s="51"/>
      <c r="D922" s="51"/>
      <c r="E922" s="51"/>
      <c r="F922" s="51"/>
      <c r="G922" s="755"/>
      <c r="H922" s="51"/>
      <c r="I922" s="51"/>
    </row>
    <row r="923" spans="1:9" ht="19.5" customHeight="1">
      <c r="A923" s="51"/>
      <c r="B923" s="51"/>
      <c r="C923" s="51"/>
      <c r="D923" s="51"/>
      <c r="E923" s="51"/>
      <c r="F923" s="51"/>
      <c r="G923" s="755"/>
      <c r="H923" s="51"/>
      <c r="I923" s="51"/>
    </row>
    <row r="924" spans="1:9" ht="19.5" customHeight="1">
      <c r="A924" s="51"/>
      <c r="B924" s="51"/>
      <c r="C924" s="51"/>
      <c r="D924" s="51"/>
      <c r="E924" s="51"/>
      <c r="F924" s="51"/>
      <c r="G924" s="755"/>
      <c r="H924" s="51"/>
      <c r="I924" s="51"/>
    </row>
    <row r="925" spans="1:9" ht="19.5" customHeight="1">
      <c r="A925" s="51"/>
      <c r="B925" s="51"/>
      <c r="C925" s="51"/>
      <c r="D925" s="51"/>
      <c r="E925" s="51"/>
      <c r="F925" s="51"/>
      <c r="G925" s="755"/>
      <c r="H925" s="51"/>
      <c r="I925" s="51"/>
    </row>
    <row r="926" spans="1:9" ht="19.5" customHeight="1">
      <c r="A926" s="51"/>
      <c r="B926" s="51"/>
      <c r="C926" s="51"/>
      <c r="D926" s="51"/>
      <c r="E926" s="51"/>
      <c r="F926" s="51"/>
      <c r="G926" s="755"/>
      <c r="H926" s="51"/>
      <c r="I926" s="51"/>
    </row>
    <row r="927" spans="1:9" ht="19.5" customHeight="1">
      <c r="A927" s="51"/>
      <c r="B927" s="51"/>
      <c r="C927" s="51"/>
      <c r="D927" s="51"/>
      <c r="E927" s="51"/>
      <c r="F927" s="51"/>
      <c r="G927" s="755"/>
      <c r="H927" s="51"/>
      <c r="I927" s="51"/>
    </row>
    <row r="928" spans="1:9" ht="19.5" customHeight="1">
      <c r="A928" s="51"/>
      <c r="B928" s="51"/>
      <c r="C928" s="51"/>
      <c r="D928" s="51"/>
      <c r="E928" s="51"/>
      <c r="F928" s="51"/>
      <c r="G928" s="755"/>
      <c r="H928" s="51"/>
      <c r="I928" s="51"/>
    </row>
    <row r="929" spans="1:9" ht="19.5" customHeight="1">
      <c r="A929" s="51"/>
      <c r="B929" s="51"/>
      <c r="C929" s="51"/>
      <c r="D929" s="51"/>
      <c r="E929" s="51"/>
      <c r="F929" s="51"/>
      <c r="G929" s="755"/>
      <c r="H929" s="51"/>
      <c r="I929" s="51"/>
    </row>
    <row r="930" spans="1:9" ht="19.5" customHeight="1">
      <c r="A930" s="712" t="s">
        <v>8</v>
      </c>
      <c r="B930" s="50" t="s">
        <v>83</v>
      </c>
      <c r="C930" s="50"/>
      <c r="D930" s="51" t="s">
        <v>38</v>
      </c>
      <c r="E930" s="51" t="s">
        <v>131</v>
      </c>
      <c r="F930" s="51"/>
      <c r="G930" s="755"/>
      <c r="H930" s="51"/>
      <c r="I930" s="51"/>
    </row>
    <row r="931" spans="1:9" ht="19.5" customHeight="1">
      <c r="A931" s="712" t="s">
        <v>9</v>
      </c>
      <c r="B931" s="50" t="s">
        <v>84</v>
      </c>
      <c r="C931" s="50"/>
      <c r="D931" s="51" t="s">
        <v>38</v>
      </c>
      <c r="E931" s="2407" t="s">
        <v>67</v>
      </c>
      <c r="F931" s="2407"/>
      <c r="G931" s="2407"/>
      <c r="H931" s="2407"/>
      <c r="I931" s="2407"/>
    </row>
    <row r="932" spans="1:9" ht="19.5" customHeight="1">
      <c r="A932" s="712" t="s">
        <v>10</v>
      </c>
      <c r="B932" s="50" t="s">
        <v>85</v>
      </c>
      <c r="C932" s="50"/>
      <c r="D932" s="51" t="s">
        <v>38</v>
      </c>
      <c r="E932" s="51" t="s">
        <v>86</v>
      </c>
      <c r="F932" s="51"/>
      <c r="G932" s="755"/>
      <c r="H932" s="51"/>
      <c r="I932" s="51"/>
    </row>
    <row r="933" spans="1:9" ht="19.5" customHeight="1">
      <c r="A933" s="51"/>
      <c r="B933" s="51"/>
      <c r="C933" s="51"/>
      <c r="D933" s="51"/>
      <c r="E933" s="51"/>
      <c r="F933" s="51"/>
      <c r="G933" s="755"/>
      <c r="H933" s="51"/>
      <c r="I933" s="51"/>
    </row>
    <row r="934" spans="1:9" ht="19.5" customHeight="1">
      <c r="A934" s="51"/>
      <c r="B934" s="51"/>
      <c r="C934" s="51"/>
      <c r="D934" s="51"/>
      <c r="E934" s="51"/>
      <c r="F934" s="51"/>
      <c r="G934" s="755"/>
      <c r="H934" s="51"/>
      <c r="I934" s="51"/>
    </row>
    <row r="935" spans="1:9" ht="19.5" customHeight="1">
      <c r="A935" s="51"/>
      <c r="B935" s="51"/>
      <c r="C935" s="51"/>
      <c r="D935" s="51"/>
      <c r="E935" s="51"/>
      <c r="F935" s="51"/>
      <c r="G935" s="755"/>
      <c r="H935" s="51"/>
      <c r="I935" s="51"/>
    </row>
    <row r="936" spans="1:9" ht="19.5" customHeight="1">
      <c r="A936" s="51"/>
      <c r="B936" s="51"/>
      <c r="C936" s="51"/>
      <c r="D936" s="51"/>
      <c r="E936" s="51"/>
      <c r="F936" s="51"/>
      <c r="G936" s="755"/>
      <c r="H936" s="51"/>
      <c r="I936" s="51"/>
    </row>
    <row r="937" spans="1:9" ht="19.5" customHeight="1">
      <c r="A937" s="51"/>
      <c r="B937" s="51"/>
      <c r="C937" s="51"/>
      <c r="D937" s="51"/>
      <c r="E937" s="51"/>
      <c r="F937" s="51"/>
      <c r="G937" s="755"/>
      <c r="H937" s="51"/>
      <c r="I937" s="51"/>
    </row>
    <row r="938" spans="1:9" ht="19.5" customHeight="1">
      <c r="A938" s="51"/>
      <c r="B938" s="51"/>
      <c r="C938" s="51"/>
      <c r="D938" s="51"/>
      <c r="E938" s="51"/>
      <c r="F938" s="51"/>
      <c r="G938" s="755"/>
      <c r="H938" s="51"/>
      <c r="I938" s="51"/>
    </row>
    <row r="939" spans="1:9" ht="19.5" customHeight="1">
      <c r="A939" s="51"/>
      <c r="B939" s="51"/>
      <c r="C939" s="51"/>
      <c r="D939" s="51"/>
      <c r="E939" s="51"/>
      <c r="F939" s="51"/>
      <c r="G939" s="755"/>
      <c r="H939" s="51"/>
      <c r="I939" s="51"/>
    </row>
    <row r="940" spans="1:9" ht="19.5" customHeight="1">
      <c r="A940" s="51"/>
      <c r="B940" s="51"/>
      <c r="C940" s="51"/>
      <c r="D940" s="51"/>
      <c r="E940" s="51"/>
      <c r="F940" s="51"/>
      <c r="G940" s="755"/>
      <c r="H940" s="51"/>
      <c r="I940" s="51"/>
    </row>
    <row r="941" spans="1:9" ht="19.5" customHeight="1">
      <c r="A941" s="51"/>
      <c r="B941" s="51"/>
      <c r="C941" s="51"/>
      <c r="D941" s="51"/>
      <c r="E941" s="51"/>
      <c r="F941" s="51"/>
      <c r="G941" s="755"/>
      <c r="H941" s="51"/>
      <c r="I941" s="51"/>
    </row>
    <row r="942" spans="1:9" ht="19.5" customHeight="1">
      <c r="A942" s="51"/>
      <c r="B942" s="51"/>
      <c r="C942" s="51"/>
      <c r="D942" s="51"/>
      <c r="E942" s="51"/>
      <c r="F942" s="51"/>
      <c r="G942" s="755"/>
      <c r="H942" s="51"/>
      <c r="I942" s="51"/>
    </row>
    <row r="943" spans="1:9" ht="19.5" customHeight="1">
      <c r="A943" s="51"/>
      <c r="B943" s="51"/>
      <c r="C943" s="51"/>
      <c r="D943" s="51"/>
      <c r="E943" s="51"/>
      <c r="F943" s="51"/>
      <c r="G943" s="755"/>
      <c r="H943" s="51"/>
      <c r="I943" s="51"/>
    </row>
    <row r="944" spans="1:9" ht="19.5" customHeight="1">
      <c r="A944" s="51"/>
      <c r="B944" s="51"/>
      <c r="C944" s="51"/>
      <c r="D944" s="51"/>
      <c r="E944" s="51"/>
      <c r="F944" s="51"/>
      <c r="G944" s="755"/>
      <c r="H944" s="51"/>
      <c r="I944" s="51"/>
    </row>
    <row r="945" spans="1:9" ht="19.5" customHeight="1">
      <c r="A945" s="51"/>
      <c r="B945" s="51"/>
      <c r="C945" s="51"/>
      <c r="D945" s="51"/>
      <c r="E945" s="51"/>
      <c r="F945" s="51"/>
      <c r="G945" s="755"/>
      <c r="H945" s="51"/>
      <c r="I945" s="51"/>
    </row>
    <row r="946" spans="1:9" ht="19.5" customHeight="1">
      <c r="A946" s="51"/>
      <c r="B946" s="51"/>
      <c r="C946" s="51"/>
      <c r="D946" s="51"/>
      <c r="E946" s="51"/>
      <c r="F946" s="51"/>
      <c r="G946" s="755"/>
      <c r="H946" s="51"/>
      <c r="I946" s="51"/>
    </row>
    <row r="947" spans="1:9" ht="19.5" customHeight="1">
      <c r="A947" s="51"/>
      <c r="B947" s="51"/>
      <c r="C947" s="51"/>
      <c r="D947" s="51"/>
      <c r="E947" s="51"/>
      <c r="F947" s="51"/>
      <c r="G947" s="755"/>
      <c r="H947" s="51"/>
      <c r="I947" s="51"/>
    </row>
    <row r="948" spans="1:9" ht="19.5" customHeight="1">
      <c r="A948" s="51"/>
      <c r="B948" s="51"/>
      <c r="C948" s="51"/>
      <c r="D948" s="51"/>
      <c r="E948" s="51"/>
      <c r="F948" s="51"/>
      <c r="G948" s="755"/>
      <c r="H948" s="51"/>
      <c r="I948" s="51"/>
    </row>
    <row r="949" spans="1:9" ht="19.5" customHeight="1">
      <c r="A949" s="51"/>
      <c r="B949" s="51"/>
      <c r="C949" s="51"/>
      <c r="D949" s="51"/>
      <c r="E949" s="51"/>
      <c r="F949" s="51"/>
      <c r="G949" s="755"/>
      <c r="H949" s="51"/>
      <c r="I949" s="51"/>
    </row>
    <row r="950" spans="1:9" ht="19.5" customHeight="1">
      <c r="A950" s="51"/>
      <c r="B950" s="51"/>
      <c r="C950" s="51"/>
      <c r="D950" s="51"/>
      <c r="E950" s="51"/>
      <c r="F950" s="51"/>
      <c r="G950" s="755"/>
      <c r="H950" s="51"/>
      <c r="I950" s="51"/>
    </row>
    <row r="951" spans="1:9" ht="19.5" customHeight="1">
      <c r="A951" s="51"/>
      <c r="B951" s="51"/>
      <c r="C951" s="51"/>
      <c r="D951" s="51"/>
      <c r="E951" s="51"/>
      <c r="F951" s="51"/>
      <c r="G951" s="755"/>
      <c r="H951" s="51"/>
      <c r="I951" s="51"/>
    </row>
    <row r="952" spans="1:9" ht="19.5" customHeight="1">
      <c r="A952" s="51"/>
      <c r="B952" s="51"/>
      <c r="C952" s="51"/>
      <c r="D952" s="51"/>
      <c r="E952" s="51"/>
      <c r="F952" s="51"/>
      <c r="G952" s="755"/>
      <c r="H952" s="51"/>
      <c r="I952" s="51"/>
    </row>
    <row r="953" spans="1:9" ht="19.5" customHeight="1">
      <c r="A953" s="51"/>
      <c r="B953" s="51"/>
      <c r="C953" s="51"/>
      <c r="D953" s="51"/>
      <c r="E953" s="51"/>
      <c r="F953" s="51"/>
      <c r="G953" s="755"/>
      <c r="H953" s="51"/>
      <c r="I953" s="51"/>
    </row>
    <row r="954" spans="1:9" ht="19.5" customHeight="1">
      <c r="A954" s="51"/>
      <c r="B954" s="51"/>
      <c r="C954" s="51"/>
      <c r="D954" s="51"/>
      <c r="E954" s="51"/>
      <c r="F954" s="51"/>
      <c r="G954" s="755"/>
      <c r="H954" s="51"/>
      <c r="I954" s="51"/>
    </row>
    <row r="955" spans="1:9" ht="19.5" customHeight="1">
      <c r="A955" s="51"/>
      <c r="B955" s="51"/>
      <c r="C955" s="51"/>
      <c r="D955" s="51"/>
      <c r="E955" s="51"/>
      <c r="F955" s="51"/>
      <c r="G955" s="755"/>
      <c r="H955" s="51"/>
      <c r="I955" s="51"/>
    </row>
    <row r="956" spans="1:9" ht="19.5" customHeight="1">
      <c r="A956" s="712" t="s">
        <v>8</v>
      </c>
      <c r="B956" s="50" t="s">
        <v>83</v>
      </c>
      <c r="C956" s="50"/>
      <c r="D956" s="51" t="s">
        <v>38</v>
      </c>
      <c r="E956" s="51" t="s">
        <v>131</v>
      </c>
      <c r="F956" s="51"/>
      <c r="G956" s="755"/>
      <c r="H956" s="51"/>
      <c r="I956" s="51"/>
    </row>
    <row r="957" spans="1:9" ht="19.5" customHeight="1">
      <c r="A957" s="712" t="s">
        <v>9</v>
      </c>
      <c r="B957" s="50" t="s">
        <v>84</v>
      </c>
      <c r="C957" s="50"/>
      <c r="D957" s="51" t="s">
        <v>38</v>
      </c>
      <c r="E957" s="2407" t="s">
        <v>67</v>
      </c>
      <c r="F957" s="2407"/>
      <c r="G957" s="2407"/>
      <c r="H957" s="2407"/>
      <c r="I957" s="2407"/>
    </row>
    <row r="958" spans="1:9" ht="19.5" customHeight="1">
      <c r="A958" s="712" t="s">
        <v>10</v>
      </c>
      <c r="B958" s="50" t="s">
        <v>85</v>
      </c>
      <c r="C958" s="50"/>
      <c r="D958" s="51" t="s">
        <v>38</v>
      </c>
      <c r="E958" s="51" t="s">
        <v>86</v>
      </c>
      <c r="F958" s="51"/>
      <c r="G958" s="755"/>
      <c r="H958" s="51"/>
      <c r="I958" s="51"/>
    </row>
    <row r="959" spans="1:9" ht="19.5" customHeight="1">
      <c r="A959" s="51"/>
      <c r="B959" s="51"/>
      <c r="C959" s="51"/>
      <c r="D959" s="51"/>
      <c r="E959" s="51"/>
      <c r="F959" s="51"/>
      <c r="G959" s="755"/>
      <c r="H959" s="51"/>
      <c r="I959" s="51"/>
    </row>
    <row r="960" spans="1:9" ht="19.5" customHeight="1">
      <c r="A960" s="2413" t="s">
        <v>87</v>
      </c>
      <c r="B960" s="2414" t="s">
        <v>88</v>
      </c>
      <c r="C960" s="2414"/>
      <c r="D960" s="2414"/>
      <c r="E960" s="2414"/>
      <c r="F960" s="2414" t="s">
        <v>89</v>
      </c>
      <c r="G960" s="2414"/>
      <c r="H960" s="52" t="s">
        <v>90</v>
      </c>
      <c r="I960" s="785" t="s">
        <v>91</v>
      </c>
    </row>
    <row r="961" spans="1:9" ht="19.5" customHeight="1">
      <c r="A961" s="2413"/>
      <c r="B961" s="2414"/>
      <c r="C961" s="2414"/>
      <c r="D961" s="2414"/>
      <c r="E961" s="2414"/>
      <c r="F961" s="2414"/>
      <c r="G961" s="2414"/>
      <c r="H961" s="52" t="s">
        <v>42</v>
      </c>
      <c r="I961" s="785" t="s">
        <v>42</v>
      </c>
    </row>
    <row r="962" spans="1:9" ht="19.5" customHeight="1">
      <c r="A962" s="53">
        <v>1</v>
      </c>
      <c r="B962" s="2388" t="s">
        <v>132</v>
      </c>
      <c r="C962" s="2389"/>
      <c r="D962" s="2389"/>
      <c r="E962" s="2390"/>
      <c r="F962" s="54"/>
      <c r="G962" s="756"/>
      <c r="H962" s="55"/>
      <c r="I962" s="55">
        <f>SUM(I963:I967)</f>
        <v>296000</v>
      </c>
    </row>
    <row r="963" spans="1:9" ht="19.5" customHeight="1">
      <c r="A963" s="56"/>
      <c r="B963" s="57"/>
      <c r="C963" s="58" t="s">
        <v>94</v>
      </c>
      <c r="D963" s="57"/>
      <c r="E963" s="59"/>
      <c r="F963" s="60">
        <v>3</v>
      </c>
      <c r="G963" s="757" t="s">
        <v>95</v>
      </c>
      <c r="H963" s="61">
        <v>54000</v>
      </c>
      <c r="I963" s="62">
        <f>SUM(F963*H963)</f>
        <v>162000</v>
      </c>
    </row>
    <row r="964" spans="1:9" ht="19.5" customHeight="1">
      <c r="A964" s="56"/>
      <c r="B964" s="57"/>
      <c r="C964" s="58" t="s">
        <v>96</v>
      </c>
      <c r="D964" s="57"/>
      <c r="E964" s="59"/>
      <c r="F964" s="60">
        <v>10</v>
      </c>
      <c r="G964" s="757" t="s">
        <v>97</v>
      </c>
      <c r="H964" s="61">
        <v>8000</v>
      </c>
      <c r="I964" s="62">
        <f>SUM(F964*H964)</f>
        <v>80000</v>
      </c>
    </row>
    <row r="965" spans="1:9" ht="19.5" customHeight="1">
      <c r="A965" s="56"/>
      <c r="B965" s="57"/>
      <c r="C965" s="58" t="s">
        <v>98</v>
      </c>
      <c r="D965" s="57"/>
      <c r="E965" s="59"/>
      <c r="F965" s="60">
        <v>10</v>
      </c>
      <c r="G965" s="757" t="s">
        <v>97</v>
      </c>
      <c r="H965" s="61">
        <v>3500</v>
      </c>
      <c r="I965" s="62">
        <f>SUM(F965*H965)</f>
        <v>35000</v>
      </c>
    </row>
    <row r="966" spans="1:9" ht="19.5" customHeight="1">
      <c r="A966" s="56"/>
      <c r="B966" s="57"/>
      <c r="C966" s="58" t="s">
        <v>128</v>
      </c>
      <c r="D966" s="57"/>
      <c r="E966" s="59"/>
      <c r="F966" s="60">
        <v>5</v>
      </c>
      <c r="G966" s="757" t="s">
        <v>97</v>
      </c>
      <c r="H966" s="61">
        <v>2000</v>
      </c>
      <c r="I966" s="62">
        <f>SUM(F966*H966)</f>
        <v>10000</v>
      </c>
    </row>
    <row r="967" spans="1:9" ht="19.5" customHeight="1">
      <c r="A967" s="56"/>
      <c r="B967" s="57"/>
      <c r="C967" s="58" t="s">
        <v>129</v>
      </c>
      <c r="D967" s="57"/>
      <c r="E967" s="59"/>
      <c r="F967" s="60">
        <v>3</v>
      </c>
      <c r="G967" s="757"/>
      <c r="H967" s="61">
        <v>3000</v>
      </c>
      <c r="I967" s="62">
        <f>SUM(F967*H967)</f>
        <v>9000</v>
      </c>
    </row>
    <row r="968" spans="1:9" ht="19.5" customHeight="1">
      <c r="A968" s="63"/>
      <c r="B968" s="64"/>
      <c r="C968" s="65"/>
      <c r="D968" s="65"/>
      <c r="E968" s="66"/>
      <c r="F968" s="64"/>
      <c r="G968" s="758"/>
      <c r="H968" s="67"/>
      <c r="I968" s="62"/>
    </row>
    <row r="969" spans="1:9" ht="19.5" customHeight="1">
      <c r="A969" s="68">
        <v>2</v>
      </c>
      <c r="B969" s="2391" t="s">
        <v>130</v>
      </c>
      <c r="C969" s="2392"/>
      <c r="D969" s="2392"/>
      <c r="E969" s="2393"/>
      <c r="F969" s="69">
        <v>250</v>
      </c>
      <c r="G969" s="759" t="s">
        <v>100</v>
      </c>
      <c r="H969" s="70">
        <v>200</v>
      </c>
      <c r="I969" s="70">
        <f>SUM(F969*H969)</f>
        <v>50000</v>
      </c>
    </row>
    <row r="970" spans="1:9" ht="19.5" customHeight="1">
      <c r="A970" s="63"/>
      <c r="B970" s="64"/>
      <c r="C970" s="65"/>
      <c r="D970" s="65"/>
      <c r="E970" s="66"/>
      <c r="F970" s="64"/>
      <c r="G970" s="758"/>
      <c r="H970" s="67"/>
      <c r="I970" s="62"/>
    </row>
    <row r="971" spans="1:9" ht="19.5" customHeight="1">
      <c r="A971" s="53">
        <v>3</v>
      </c>
      <c r="B971" s="2394" t="s">
        <v>133</v>
      </c>
      <c r="C971" s="2394"/>
      <c r="D971" s="2394"/>
      <c r="E971" s="2394"/>
      <c r="F971" s="54"/>
      <c r="G971" s="756"/>
      <c r="H971" s="55"/>
      <c r="I971" s="71">
        <f>SUM(I972:I973)</f>
        <v>600000</v>
      </c>
    </row>
    <row r="972" spans="1:9" ht="19.5" customHeight="1">
      <c r="A972" s="72"/>
      <c r="B972" s="73" t="s">
        <v>125</v>
      </c>
      <c r="C972" s="65" t="s">
        <v>134</v>
      </c>
      <c r="D972" s="65"/>
      <c r="E972" s="66"/>
      <c r="F972" s="74">
        <v>30</v>
      </c>
      <c r="G972" s="758" t="s">
        <v>118</v>
      </c>
      <c r="H972" s="67">
        <v>7500</v>
      </c>
      <c r="I972" s="62">
        <f>SUM(F972*H972)</f>
        <v>225000</v>
      </c>
    </row>
    <row r="973" spans="1:9" ht="19.5" customHeight="1">
      <c r="A973" s="72"/>
      <c r="B973" s="73" t="s">
        <v>125</v>
      </c>
      <c r="C973" s="65" t="s">
        <v>135</v>
      </c>
      <c r="D973" s="65"/>
      <c r="E973" s="66"/>
      <c r="F973" s="74">
        <v>30</v>
      </c>
      <c r="G973" s="758" t="s">
        <v>118</v>
      </c>
      <c r="H973" s="67">
        <v>12500</v>
      </c>
      <c r="I973" s="62">
        <f>SUM(F973*H973)</f>
        <v>375000</v>
      </c>
    </row>
    <row r="974" spans="1:9" ht="19.5" customHeight="1">
      <c r="A974" s="51"/>
      <c r="B974" s="51"/>
      <c r="C974" s="51"/>
      <c r="D974" s="51"/>
      <c r="E974" s="51"/>
      <c r="F974" s="51"/>
      <c r="G974" s="755"/>
      <c r="H974" s="51"/>
      <c r="I974" s="51"/>
    </row>
    <row r="975" spans="1:9" ht="19.5" customHeight="1">
      <c r="A975" s="51"/>
      <c r="B975" s="51"/>
      <c r="C975" s="51"/>
      <c r="D975" s="51"/>
      <c r="E975" s="51"/>
      <c r="F975" s="51"/>
      <c r="G975" s="755"/>
      <c r="H975" s="51"/>
      <c r="I975" s="51"/>
    </row>
    <row r="976" spans="1:9" ht="19.5" customHeight="1">
      <c r="A976" s="51"/>
      <c r="B976" s="51"/>
      <c r="C976" s="51"/>
      <c r="D976" s="51"/>
      <c r="E976" s="51"/>
      <c r="F976" s="51"/>
      <c r="G976" s="755"/>
      <c r="H976" s="51"/>
      <c r="I976" s="51"/>
    </row>
    <row r="977" spans="1:9" ht="19.5" customHeight="1">
      <c r="A977" s="51"/>
      <c r="B977" s="51"/>
      <c r="C977" s="51"/>
      <c r="D977" s="51"/>
      <c r="E977" s="51"/>
      <c r="F977" s="51"/>
      <c r="G977" s="755"/>
      <c r="H977" s="51"/>
      <c r="I977" s="51"/>
    </row>
    <row r="978" spans="1:9" ht="19.5" customHeight="1">
      <c r="A978" s="51"/>
      <c r="B978" s="51"/>
      <c r="C978" s="51"/>
      <c r="D978" s="51"/>
      <c r="E978" s="51"/>
      <c r="F978" s="51"/>
      <c r="G978" s="755"/>
      <c r="H978" s="51"/>
      <c r="I978" s="51"/>
    </row>
    <row r="979" spans="1:9" ht="19.5" customHeight="1">
      <c r="A979" s="51"/>
      <c r="B979" s="51"/>
      <c r="C979" s="51"/>
      <c r="D979" s="51"/>
      <c r="E979" s="51"/>
      <c r="F979" s="51"/>
      <c r="G979" s="755"/>
      <c r="H979" s="51"/>
      <c r="I979" s="51"/>
    </row>
    <row r="980" spans="1:9" ht="19.5" customHeight="1">
      <c r="A980" s="51"/>
      <c r="B980" s="51"/>
      <c r="C980" s="51"/>
      <c r="D980" s="51"/>
      <c r="E980" s="51"/>
      <c r="F980" s="51"/>
      <c r="G980" s="755"/>
      <c r="H980" s="51"/>
      <c r="I980" s="51"/>
    </row>
    <row r="981" spans="1:9" ht="19.5" customHeight="1">
      <c r="A981" s="51"/>
      <c r="B981" s="51"/>
      <c r="C981" s="51"/>
      <c r="D981" s="51"/>
      <c r="E981" s="51"/>
      <c r="F981" s="51"/>
      <c r="G981" s="755"/>
      <c r="H981" s="51"/>
      <c r="I981" s="51"/>
    </row>
    <row r="982" spans="1:9" ht="19.5" customHeight="1">
      <c r="A982" s="51"/>
      <c r="B982" s="51"/>
      <c r="C982" s="51"/>
      <c r="D982" s="51"/>
      <c r="E982" s="51"/>
      <c r="F982" s="51"/>
      <c r="G982" s="755"/>
      <c r="H982" s="51"/>
      <c r="I982" s="51"/>
    </row>
    <row r="983" spans="1:9" ht="19.5" customHeight="1">
      <c r="A983" s="51"/>
      <c r="B983" s="51"/>
      <c r="C983" s="51"/>
      <c r="D983" s="51"/>
      <c r="E983" s="51"/>
      <c r="F983" s="51"/>
      <c r="G983" s="755"/>
      <c r="H983" s="51"/>
      <c r="I983" s="51"/>
    </row>
    <row r="984" spans="1:9" ht="19.5" customHeight="1">
      <c r="A984" s="51"/>
      <c r="B984" s="51"/>
      <c r="C984" s="51"/>
      <c r="D984" s="51"/>
      <c r="E984" s="51"/>
      <c r="F984" s="51"/>
      <c r="G984" s="755"/>
      <c r="H984" s="51"/>
      <c r="I984" s="51"/>
    </row>
    <row r="985" spans="1:9" ht="19.5" customHeight="1">
      <c r="A985" s="51"/>
      <c r="B985" s="51"/>
      <c r="C985" s="51"/>
      <c r="D985" s="51"/>
      <c r="E985" s="51"/>
      <c r="F985" s="51"/>
      <c r="G985" s="755"/>
      <c r="H985" s="51"/>
      <c r="I985" s="51"/>
    </row>
    <row r="986" spans="1:9" ht="19.5" customHeight="1">
      <c r="A986" s="51"/>
      <c r="B986" s="51"/>
      <c r="C986" s="51"/>
      <c r="D986" s="51"/>
      <c r="E986" s="51"/>
      <c r="F986" s="51"/>
      <c r="G986" s="755"/>
      <c r="H986" s="51"/>
      <c r="I986" s="51"/>
    </row>
    <row r="987" spans="1:9" ht="19.5" customHeight="1">
      <c r="A987" s="51"/>
      <c r="B987" s="51"/>
      <c r="C987" s="51"/>
      <c r="D987" s="51"/>
      <c r="E987" s="51"/>
      <c r="F987" s="51"/>
      <c r="G987" s="755"/>
      <c r="H987" s="51"/>
      <c r="I987" s="51"/>
    </row>
    <row r="988" spans="1:9" ht="19.5" customHeight="1">
      <c r="A988" s="51"/>
      <c r="B988" s="51"/>
      <c r="C988" s="51"/>
      <c r="D988" s="51"/>
      <c r="E988" s="51"/>
      <c r="F988" s="51"/>
      <c r="G988" s="755"/>
      <c r="H988" s="51"/>
      <c r="I988" s="51"/>
    </row>
    <row r="989" spans="1:9" ht="19.5" customHeight="1">
      <c r="A989" s="51"/>
      <c r="B989" s="51"/>
      <c r="C989" s="51"/>
      <c r="D989" s="51"/>
      <c r="E989" s="51"/>
      <c r="F989" s="51"/>
      <c r="G989" s="755"/>
      <c r="H989" s="51"/>
      <c r="I989" s="51"/>
    </row>
    <row r="990" spans="1:9" ht="19.5" customHeight="1">
      <c r="A990" s="51"/>
      <c r="B990" s="51"/>
      <c r="C990" s="51"/>
      <c r="D990" s="51"/>
      <c r="E990" s="51"/>
      <c r="F990" s="51"/>
      <c r="G990" s="755"/>
      <c r="H990" s="51"/>
      <c r="I990" s="51"/>
    </row>
    <row r="991" spans="1:9" ht="19.5" customHeight="1">
      <c r="A991" s="51"/>
      <c r="B991" s="51"/>
      <c r="C991" s="51"/>
      <c r="D991" s="51"/>
      <c r="E991" s="51"/>
      <c r="F991" s="51"/>
      <c r="G991" s="755"/>
      <c r="H991" s="51"/>
      <c r="I991" s="51"/>
    </row>
    <row r="992" spans="1:9" ht="19.5" customHeight="1">
      <c r="A992" s="51"/>
      <c r="B992" s="51"/>
      <c r="C992" s="51"/>
      <c r="D992" s="51"/>
      <c r="E992" s="51"/>
      <c r="F992" s="51"/>
      <c r="G992" s="755"/>
      <c r="H992" s="51"/>
      <c r="I992" s="51"/>
    </row>
    <row r="993" spans="1:9" ht="19.5" customHeight="1">
      <c r="A993" s="51"/>
      <c r="B993" s="51"/>
      <c r="C993" s="51"/>
      <c r="D993" s="51"/>
      <c r="E993" s="51"/>
      <c r="F993" s="51"/>
      <c r="G993" s="755"/>
      <c r="H993" s="51"/>
      <c r="I993" s="51"/>
    </row>
    <row r="994" spans="1:9" ht="19.5" customHeight="1">
      <c r="A994" s="51"/>
      <c r="B994" s="51"/>
      <c r="C994" s="51"/>
      <c r="D994" s="51"/>
      <c r="E994" s="51"/>
      <c r="F994" s="51"/>
      <c r="G994" s="755"/>
      <c r="H994" s="51"/>
      <c r="I994" s="51"/>
    </row>
    <row r="995" spans="1:9" ht="19.5" customHeight="1">
      <c r="A995" s="51"/>
      <c r="B995" s="51"/>
      <c r="C995" s="51"/>
      <c r="D995" s="51"/>
      <c r="E995" s="51"/>
      <c r="F995" s="51"/>
      <c r="G995" s="755"/>
      <c r="H995" s="51"/>
      <c r="I995" s="51"/>
    </row>
    <row r="996" spans="1:9" ht="19.5" customHeight="1">
      <c r="A996" s="712" t="s">
        <v>8</v>
      </c>
      <c r="B996" s="50" t="s">
        <v>83</v>
      </c>
      <c r="C996" s="50"/>
      <c r="D996" s="51" t="s">
        <v>38</v>
      </c>
      <c r="E996" s="51" t="s">
        <v>131</v>
      </c>
      <c r="F996" s="51"/>
      <c r="G996" s="755"/>
      <c r="H996" s="51"/>
      <c r="I996" s="51"/>
    </row>
    <row r="997" spans="1:9" ht="19.5" customHeight="1">
      <c r="A997" s="712" t="s">
        <v>9</v>
      </c>
      <c r="B997" s="50" t="s">
        <v>84</v>
      </c>
      <c r="C997" s="50"/>
      <c r="D997" s="51" t="s">
        <v>38</v>
      </c>
      <c r="E997" s="2407" t="s">
        <v>67</v>
      </c>
      <c r="F997" s="2407"/>
      <c r="G997" s="2407"/>
      <c r="H997" s="2407"/>
      <c r="I997" s="2407"/>
    </row>
    <row r="998" spans="1:9" ht="19.5" customHeight="1">
      <c r="A998" s="712" t="s">
        <v>10</v>
      </c>
      <c r="B998" s="50" t="s">
        <v>85</v>
      </c>
      <c r="C998" s="50"/>
      <c r="D998" s="51" t="s">
        <v>38</v>
      </c>
      <c r="E998" s="51" t="s">
        <v>86</v>
      </c>
      <c r="F998" s="51"/>
      <c r="G998" s="755"/>
      <c r="H998" s="51"/>
      <c r="I998" s="51"/>
    </row>
    <row r="999" spans="1:9" ht="19.5" customHeight="1">
      <c r="A999" s="51"/>
      <c r="B999" s="51"/>
      <c r="C999" s="51"/>
      <c r="D999" s="51"/>
      <c r="E999" s="51"/>
      <c r="F999" s="51"/>
      <c r="G999" s="755"/>
      <c r="H999" s="51"/>
      <c r="I999" s="51"/>
    </row>
    <row r="1000" spans="1:9" ht="19.5" customHeight="1">
      <c r="A1000" s="2413" t="s">
        <v>87</v>
      </c>
      <c r="B1000" s="2414" t="s">
        <v>88</v>
      </c>
      <c r="C1000" s="2414"/>
      <c r="D1000" s="2414"/>
      <c r="E1000" s="2414"/>
      <c r="F1000" s="2414" t="s">
        <v>89</v>
      </c>
      <c r="G1000" s="2414"/>
      <c r="H1000" s="52" t="s">
        <v>90</v>
      </c>
      <c r="I1000" s="785" t="s">
        <v>91</v>
      </c>
    </row>
    <row r="1001" spans="1:9" ht="19.5" customHeight="1">
      <c r="A1001" s="2413"/>
      <c r="B1001" s="2414"/>
      <c r="C1001" s="2414"/>
      <c r="D1001" s="2414"/>
      <c r="E1001" s="2414"/>
      <c r="F1001" s="2414"/>
      <c r="G1001" s="2414"/>
      <c r="H1001" s="52" t="s">
        <v>42</v>
      </c>
      <c r="I1001" s="785" t="s">
        <v>42</v>
      </c>
    </row>
    <row r="1002" spans="1:9" ht="19.5" customHeight="1">
      <c r="A1002" s="53">
        <v>1</v>
      </c>
      <c r="B1002" s="2388" t="s">
        <v>132</v>
      </c>
      <c r="C1002" s="2389"/>
      <c r="D1002" s="2389"/>
      <c r="E1002" s="2390"/>
      <c r="F1002" s="54"/>
      <c r="G1002" s="756"/>
      <c r="H1002" s="55"/>
      <c r="I1002" s="55">
        <f>SUM(I1003:I1007)</f>
        <v>296000</v>
      </c>
    </row>
    <row r="1003" spans="1:9" ht="19.5" customHeight="1">
      <c r="A1003" s="56"/>
      <c r="B1003" s="57"/>
      <c r="C1003" s="58" t="s">
        <v>94</v>
      </c>
      <c r="D1003" s="57"/>
      <c r="E1003" s="59"/>
      <c r="F1003" s="60">
        <v>3</v>
      </c>
      <c r="G1003" s="757" t="s">
        <v>95</v>
      </c>
      <c r="H1003" s="61">
        <v>54000</v>
      </c>
      <c r="I1003" s="62">
        <f>SUM(F1003*H1003)</f>
        <v>162000</v>
      </c>
    </row>
    <row r="1004" spans="1:9" ht="19.5" customHeight="1">
      <c r="A1004" s="56"/>
      <c r="B1004" s="57"/>
      <c r="C1004" s="58" t="s">
        <v>96</v>
      </c>
      <c r="D1004" s="57"/>
      <c r="E1004" s="59"/>
      <c r="F1004" s="60">
        <v>10</v>
      </c>
      <c r="G1004" s="757" t="s">
        <v>97</v>
      </c>
      <c r="H1004" s="61">
        <v>8000</v>
      </c>
      <c r="I1004" s="62">
        <f>SUM(F1004*H1004)</f>
        <v>80000</v>
      </c>
    </row>
    <row r="1005" spans="1:9" ht="19.5" customHeight="1">
      <c r="A1005" s="56"/>
      <c r="B1005" s="57"/>
      <c r="C1005" s="58" t="s">
        <v>98</v>
      </c>
      <c r="D1005" s="57"/>
      <c r="E1005" s="59"/>
      <c r="F1005" s="60">
        <v>10</v>
      </c>
      <c r="G1005" s="757" t="s">
        <v>97</v>
      </c>
      <c r="H1005" s="61">
        <v>3500</v>
      </c>
      <c r="I1005" s="62">
        <f>SUM(F1005*H1005)</f>
        <v>35000</v>
      </c>
    </row>
    <row r="1006" spans="1:9" ht="19.5" customHeight="1">
      <c r="A1006" s="56"/>
      <c r="B1006" s="57"/>
      <c r="C1006" s="58" t="s">
        <v>128</v>
      </c>
      <c r="D1006" s="57"/>
      <c r="E1006" s="59"/>
      <c r="F1006" s="60">
        <v>5</v>
      </c>
      <c r="G1006" s="757" t="s">
        <v>97</v>
      </c>
      <c r="H1006" s="61">
        <v>2000</v>
      </c>
      <c r="I1006" s="62">
        <f>SUM(F1006*H1006)</f>
        <v>10000</v>
      </c>
    </row>
    <row r="1007" spans="1:9" ht="19.5" customHeight="1">
      <c r="A1007" s="56"/>
      <c r="B1007" s="57"/>
      <c r="C1007" s="58" t="s">
        <v>129</v>
      </c>
      <c r="D1007" s="57"/>
      <c r="E1007" s="59"/>
      <c r="F1007" s="60">
        <v>3</v>
      </c>
      <c r="G1007" s="757"/>
      <c r="H1007" s="61">
        <v>3000</v>
      </c>
      <c r="I1007" s="62">
        <f>SUM(F1007*H1007)</f>
        <v>9000</v>
      </c>
    </row>
    <row r="1008" spans="1:9" ht="19.5" customHeight="1">
      <c r="A1008" s="63"/>
      <c r="B1008" s="64"/>
      <c r="C1008" s="65"/>
      <c r="D1008" s="65"/>
      <c r="E1008" s="66"/>
      <c r="F1008" s="64"/>
      <c r="G1008" s="758"/>
      <c r="H1008" s="67"/>
      <c r="I1008" s="62"/>
    </row>
    <row r="1009" spans="1:9" ht="19.5" customHeight="1">
      <c r="A1009" s="68">
        <v>2</v>
      </c>
      <c r="B1009" s="2391" t="s">
        <v>130</v>
      </c>
      <c r="C1009" s="2392"/>
      <c r="D1009" s="2392"/>
      <c r="E1009" s="2393"/>
      <c r="F1009" s="69">
        <v>250</v>
      </c>
      <c r="G1009" s="759" t="s">
        <v>100</v>
      </c>
      <c r="H1009" s="70">
        <v>200</v>
      </c>
      <c r="I1009" s="70">
        <f>SUM(F1009*H1009)</f>
        <v>50000</v>
      </c>
    </row>
    <row r="1010" spans="1:9" ht="19.5" customHeight="1">
      <c r="A1010" s="63"/>
      <c r="B1010" s="64"/>
      <c r="C1010" s="65"/>
      <c r="D1010" s="65"/>
      <c r="E1010" s="66"/>
      <c r="F1010" s="64"/>
      <c r="G1010" s="758"/>
      <c r="H1010" s="67"/>
      <c r="I1010" s="62"/>
    </row>
    <row r="1011" spans="1:9" ht="19.5" customHeight="1">
      <c r="A1011" s="53">
        <v>3</v>
      </c>
      <c r="B1011" s="2394" t="s">
        <v>133</v>
      </c>
      <c r="C1011" s="2394"/>
      <c r="D1011" s="2394"/>
      <c r="E1011" s="2394"/>
      <c r="F1011" s="54"/>
      <c r="G1011" s="756"/>
      <c r="H1011" s="55"/>
      <c r="I1011" s="71">
        <f>SUM(I1012:I1013)</f>
        <v>600000</v>
      </c>
    </row>
    <row r="1012" spans="1:9" ht="19.5" customHeight="1">
      <c r="A1012" s="72"/>
      <c r="B1012" s="73" t="s">
        <v>125</v>
      </c>
      <c r="C1012" s="65" t="s">
        <v>134</v>
      </c>
      <c r="D1012" s="65"/>
      <c r="E1012" s="66"/>
      <c r="F1012" s="74">
        <v>30</v>
      </c>
      <c r="G1012" s="758" t="s">
        <v>118</v>
      </c>
      <c r="H1012" s="67">
        <v>7500</v>
      </c>
      <c r="I1012" s="62">
        <f>SUM(F1012*H1012)</f>
        <v>225000</v>
      </c>
    </row>
    <row r="1013" spans="1:9" ht="19.5" customHeight="1">
      <c r="A1013" s="72"/>
      <c r="B1013" s="73" t="s">
        <v>125</v>
      </c>
      <c r="C1013" s="65" t="s">
        <v>135</v>
      </c>
      <c r="D1013" s="65"/>
      <c r="E1013" s="66"/>
      <c r="F1013" s="74">
        <v>30</v>
      </c>
      <c r="G1013" s="758" t="s">
        <v>118</v>
      </c>
      <c r="H1013" s="67">
        <v>12500</v>
      </c>
      <c r="I1013" s="62">
        <f>SUM(F1013*H1013)</f>
        <v>375000</v>
      </c>
    </row>
    <row r="1014" spans="1:9" ht="19.5" customHeight="1">
      <c r="A1014" s="51"/>
      <c r="B1014" s="51"/>
      <c r="C1014" s="51"/>
      <c r="D1014" s="51"/>
      <c r="E1014" s="51"/>
      <c r="F1014" s="51"/>
      <c r="G1014" s="755"/>
      <c r="H1014" s="51"/>
      <c r="I1014" s="51"/>
    </row>
    <row r="1015" spans="1:9" ht="19.5" customHeight="1">
      <c r="A1015" s="51"/>
      <c r="B1015" s="51"/>
      <c r="C1015" s="51"/>
      <c r="D1015" s="51"/>
      <c r="E1015" s="51"/>
      <c r="F1015" s="51"/>
      <c r="G1015" s="755"/>
      <c r="H1015" s="51"/>
      <c r="I1015" s="51"/>
    </row>
    <row r="1016" spans="1:9" ht="19.5" customHeight="1">
      <c r="A1016" s="51"/>
      <c r="B1016" s="51"/>
      <c r="C1016" s="51"/>
      <c r="D1016" s="51"/>
      <c r="E1016" s="51"/>
      <c r="F1016" s="51"/>
      <c r="G1016" s="755"/>
      <c r="H1016" s="51"/>
      <c r="I1016" s="51"/>
    </row>
    <row r="1017" spans="1:9" ht="19.5" customHeight="1">
      <c r="A1017" s="51"/>
      <c r="B1017" s="51"/>
      <c r="C1017" s="51"/>
      <c r="D1017" s="51"/>
      <c r="E1017" s="51"/>
      <c r="F1017" s="51"/>
      <c r="G1017" s="755"/>
      <c r="H1017" s="51"/>
      <c r="I1017" s="51"/>
    </row>
    <row r="1018" spans="1:9" ht="19.5" customHeight="1">
      <c r="A1018" s="51"/>
      <c r="B1018" s="51"/>
      <c r="C1018" s="51"/>
      <c r="D1018" s="51"/>
      <c r="E1018" s="51"/>
      <c r="F1018" s="51"/>
      <c r="G1018" s="755"/>
      <c r="H1018" s="51"/>
      <c r="I1018" s="51"/>
    </row>
    <row r="1019" spans="1:9" ht="19.5" customHeight="1">
      <c r="A1019" s="51"/>
      <c r="B1019" s="51"/>
      <c r="C1019" s="51"/>
      <c r="D1019" s="51"/>
      <c r="E1019" s="51"/>
      <c r="F1019" s="51"/>
      <c r="G1019" s="755"/>
      <c r="H1019" s="51"/>
      <c r="I1019" s="51"/>
    </row>
    <row r="1020" spans="1:9" ht="19.5" customHeight="1">
      <c r="A1020" s="51"/>
      <c r="B1020" s="51"/>
      <c r="C1020" s="51"/>
      <c r="D1020" s="51"/>
      <c r="E1020" s="51"/>
      <c r="F1020" s="51"/>
      <c r="G1020" s="755"/>
      <c r="H1020" s="51"/>
      <c r="I1020" s="51"/>
    </row>
    <row r="1021" spans="1:9" ht="19.5" customHeight="1">
      <c r="A1021" s="51"/>
      <c r="B1021" s="51"/>
      <c r="C1021" s="51"/>
      <c r="D1021" s="51"/>
      <c r="E1021" s="51"/>
      <c r="F1021" s="51"/>
      <c r="G1021" s="755"/>
      <c r="H1021" s="51"/>
      <c r="I1021" s="51"/>
    </row>
    <row r="1022" spans="1:9" ht="19.5" customHeight="1">
      <c r="A1022" s="51"/>
      <c r="B1022" s="51"/>
      <c r="C1022" s="51"/>
      <c r="D1022" s="51"/>
      <c r="E1022" s="51"/>
      <c r="F1022" s="51"/>
      <c r="G1022" s="755"/>
      <c r="H1022" s="51"/>
      <c r="I1022" s="51"/>
    </row>
    <row r="1023" spans="1:9" ht="19.5" customHeight="1">
      <c r="A1023" s="51"/>
      <c r="B1023" s="51"/>
      <c r="C1023" s="51"/>
      <c r="D1023" s="51"/>
      <c r="E1023" s="51"/>
      <c r="F1023" s="51"/>
      <c r="G1023" s="755"/>
      <c r="H1023" s="51"/>
      <c r="I1023" s="51"/>
    </row>
    <row r="1024" spans="1:9" ht="19.5" customHeight="1">
      <c r="A1024" s="51"/>
      <c r="B1024" s="51"/>
      <c r="C1024" s="51"/>
      <c r="D1024" s="51"/>
      <c r="E1024" s="51"/>
      <c r="F1024" s="51"/>
      <c r="G1024" s="755"/>
      <c r="H1024" s="51"/>
      <c r="I1024" s="51"/>
    </row>
    <row r="1025" spans="1:9" ht="19.5" customHeight="1">
      <c r="A1025" s="51"/>
      <c r="B1025" s="51"/>
      <c r="C1025" s="51"/>
      <c r="D1025" s="51"/>
      <c r="E1025" s="51"/>
      <c r="F1025" s="51"/>
      <c r="G1025" s="755"/>
      <c r="H1025" s="51"/>
      <c r="I1025" s="51"/>
    </row>
    <row r="1026" spans="1:9" ht="19.5" customHeight="1">
      <c r="A1026" s="51"/>
      <c r="B1026" s="51"/>
      <c r="C1026" s="51"/>
      <c r="D1026" s="51"/>
      <c r="E1026" s="51"/>
      <c r="F1026" s="51"/>
      <c r="G1026" s="755"/>
      <c r="H1026" s="51"/>
      <c r="I1026" s="51"/>
    </row>
    <row r="1027" spans="1:9" ht="19.5" customHeight="1">
      <c r="A1027" s="51"/>
      <c r="B1027" s="51"/>
      <c r="C1027" s="51"/>
      <c r="D1027" s="51"/>
      <c r="E1027" s="51"/>
      <c r="F1027" s="51"/>
      <c r="G1027" s="755"/>
      <c r="H1027" s="51"/>
      <c r="I1027" s="51"/>
    </row>
    <row r="1028" spans="1:9" ht="19.5" customHeight="1">
      <c r="A1028" s="51"/>
      <c r="B1028" s="51"/>
      <c r="C1028" s="51"/>
      <c r="D1028" s="51"/>
      <c r="E1028" s="51"/>
      <c r="F1028" s="51"/>
      <c r="G1028" s="755"/>
      <c r="H1028" s="51"/>
      <c r="I1028" s="51"/>
    </row>
    <row r="1029" spans="1:9" ht="19.5" customHeight="1">
      <c r="A1029" s="51"/>
      <c r="B1029" s="51"/>
      <c r="C1029" s="51"/>
      <c r="D1029" s="51"/>
      <c r="E1029" s="51"/>
      <c r="F1029" s="51"/>
      <c r="G1029" s="755"/>
      <c r="H1029" s="51"/>
      <c r="I1029" s="51"/>
    </row>
    <row r="1030" spans="1:9" ht="19.5" customHeight="1">
      <c r="A1030" s="51"/>
      <c r="B1030" s="51"/>
      <c r="C1030" s="51"/>
      <c r="D1030" s="51"/>
      <c r="E1030" s="51"/>
      <c r="F1030" s="51"/>
      <c r="G1030" s="755"/>
      <c r="H1030" s="51"/>
      <c r="I1030" s="51"/>
    </row>
    <row r="1031" spans="1:9" ht="19.5" customHeight="1">
      <c r="A1031" s="51"/>
      <c r="B1031" s="51"/>
      <c r="C1031" s="51"/>
      <c r="D1031" s="51"/>
      <c r="E1031" s="51"/>
      <c r="F1031" s="51"/>
      <c r="G1031" s="755"/>
      <c r="H1031" s="51"/>
      <c r="I1031" s="51"/>
    </row>
    <row r="1032" spans="1:9" ht="19.5" customHeight="1">
      <c r="A1032" s="51"/>
      <c r="B1032" s="51"/>
      <c r="C1032" s="51"/>
      <c r="D1032" s="51"/>
      <c r="E1032" s="51"/>
      <c r="F1032" s="51"/>
      <c r="G1032" s="755"/>
      <c r="H1032" s="51"/>
      <c r="I1032" s="51"/>
    </row>
    <row r="1033" spans="1:9" ht="19.5" customHeight="1">
      <c r="A1033" s="51"/>
      <c r="B1033" s="51"/>
      <c r="C1033" s="51"/>
      <c r="D1033" s="51"/>
      <c r="E1033" s="51"/>
      <c r="F1033" s="51"/>
      <c r="G1033" s="755"/>
      <c r="H1033" s="51"/>
      <c r="I1033" s="51"/>
    </row>
    <row r="1034" spans="1:9" ht="19.5" customHeight="1">
      <c r="A1034" s="51"/>
      <c r="B1034" s="51"/>
      <c r="C1034" s="51"/>
      <c r="D1034" s="51"/>
      <c r="E1034" s="51"/>
      <c r="F1034" s="51"/>
      <c r="G1034" s="755"/>
      <c r="H1034" s="51"/>
      <c r="I1034" s="51"/>
    </row>
    <row r="1035" spans="1:9" ht="19.5" customHeight="1">
      <c r="A1035" s="51"/>
      <c r="B1035" s="51"/>
      <c r="C1035" s="51"/>
      <c r="D1035" s="51"/>
      <c r="E1035" s="51"/>
      <c r="F1035" s="51"/>
      <c r="G1035" s="755"/>
      <c r="H1035" s="51"/>
      <c r="I1035" s="51"/>
    </row>
    <row r="1036" spans="1:9" ht="19.5" customHeight="1">
      <c r="A1036" s="712" t="s">
        <v>8</v>
      </c>
      <c r="B1036" s="50" t="s">
        <v>83</v>
      </c>
      <c r="C1036" s="50"/>
      <c r="D1036" s="51" t="s">
        <v>38</v>
      </c>
      <c r="E1036" s="51" t="s">
        <v>131</v>
      </c>
      <c r="F1036" s="51"/>
      <c r="G1036" s="755"/>
      <c r="H1036" s="51"/>
      <c r="I1036" s="51"/>
    </row>
    <row r="1037" spans="1:9" ht="19.5" customHeight="1">
      <c r="A1037" s="712" t="s">
        <v>9</v>
      </c>
      <c r="B1037" s="50" t="s">
        <v>84</v>
      </c>
      <c r="C1037" s="50"/>
      <c r="D1037" s="51" t="s">
        <v>38</v>
      </c>
      <c r="E1037" s="2407" t="s">
        <v>67</v>
      </c>
      <c r="F1037" s="2407"/>
      <c r="G1037" s="2407"/>
      <c r="H1037" s="2407"/>
      <c r="I1037" s="2407"/>
    </row>
    <row r="1038" spans="1:9" ht="19.5" customHeight="1">
      <c r="A1038" s="712" t="s">
        <v>10</v>
      </c>
      <c r="B1038" s="50" t="s">
        <v>85</v>
      </c>
      <c r="C1038" s="50"/>
      <c r="D1038" s="51" t="s">
        <v>38</v>
      </c>
      <c r="E1038" s="51" t="s">
        <v>86</v>
      </c>
      <c r="F1038" s="51"/>
      <c r="G1038" s="755"/>
      <c r="H1038" s="51"/>
      <c r="I1038" s="51"/>
    </row>
    <row r="1039" spans="1:9" ht="19.5" customHeight="1">
      <c r="A1039" s="51"/>
      <c r="B1039" s="51"/>
      <c r="C1039" s="51"/>
      <c r="D1039" s="51"/>
      <c r="E1039" s="51"/>
      <c r="F1039" s="51"/>
      <c r="G1039" s="755"/>
      <c r="H1039" s="51"/>
      <c r="I1039" s="51"/>
    </row>
    <row r="1040" spans="1:9" ht="19.5" customHeight="1">
      <c r="A1040" s="2413" t="s">
        <v>87</v>
      </c>
      <c r="B1040" s="2414" t="s">
        <v>88</v>
      </c>
      <c r="C1040" s="2414"/>
      <c r="D1040" s="2414"/>
      <c r="E1040" s="2414"/>
      <c r="F1040" s="2414" t="s">
        <v>89</v>
      </c>
      <c r="G1040" s="2414"/>
      <c r="H1040" s="52" t="s">
        <v>90</v>
      </c>
      <c r="I1040" s="785" t="s">
        <v>91</v>
      </c>
    </row>
    <row r="1041" spans="1:9" ht="19.5" customHeight="1">
      <c r="A1041" s="2413"/>
      <c r="B1041" s="2414"/>
      <c r="C1041" s="2414"/>
      <c r="D1041" s="2414"/>
      <c r="E1041" s="2414"/>
      <c r="F1041" s="2414"/>
      <c r="G1041" s="2414"/>
      <c r="H1041" s="52" t="s">
        <v>42</v>
      </c>
      <c r="I1041" s="785" t="s">
        <v>42</v>
      </c>
    </row>
    <row r="1042" spans="1:9" ht="19.5" customHeight="1">
      <c r="A1042" s="53">
        <v>1</v>
      </c>
      <c r="B1042" s="2388" t="s">
        <v>132</v>
      </c>
      <c r="C1042" s="2389"/>
      <c r="D1042" s="2389"/>
      <c r="E1042" s="2390"/>
      <c r="F1042" s="54"/>
      <c r="G1042" s="756"/>
      <c r="H1042" s="55"/>
      <c r="I1042" s="55">
        <f>SUM(I1043:I1047)</f>
        <v>296000</v>
      </c>
    </row>
    <row r="1043" spans="1:9" ht="19.5" customHeight="1">
      <c r="A1043" s="56"/>
      <c r="B1043" s="57"/>
      <c r="C1043" s="58" t="s">
        <v>94</v>
      </c>
      <c r="D1043" s="57"/>
      <c r="E1043" s="59"/>
      <c r="F1043" s="60">
        <v>3</v>
      </c>
      <c r="G1043" s="757" t="s">
        <v>95</v>
      </c>
      <c r="H1043" s="61">
        <v>54000</v>
      </c>
      <c r="I1043" s="62">
        <f>SUM(F1043*H1043)</f>
        <v>162000</v>
      </c>
    </row>
    <row r="1044" spans="1:9" ht="19.5" customHeight="1">
      <c r="A1044" s="56"/>
      <c r="B1044" s="57"/>
      <c r="C1044" s="58" t="s">
        <v>96</v>
      </c>
      <c r="D1044" s="57"/>
      <c r="E1044" s="59"/>
      <c r="F1044" s="60">
        <v>10</v>
      </c>
      <c r="G1044" s="757" t="s">
        <v>97</v>
      </c>
      <c r="H1044" s="61">
        <v>8000</v>
      </c>
      <c r="I1044" s="62">
        <f>SUM(F1044*H1044)</f>
        <v>80000</v>
      </c>
    </row>
    <row r="1045" spans="1:9" ht="19.5" customHeight="1">
      <c r="A1045" s="56"/>
      <c r="B1045" s="57"/>
      <c r="C1045" s="58" t="s">
        <v>98</v>
      </c>
      <c r="D1045" s="57"/>
      <c r="E1045" s="59"/>
      <c r="F1045" s="60">
        <v>10</v>
      </c>
      <c r="G1045" s="757" t="s">
        <v>97</v>
      </c>
      <c r="H1045" s="61">
        <v>3500</v>
      </c>
      <c r="I1045" s="62">
        <f>SUM(F1045*H1045)</f>
        <v>35000</v>
      </c>
    </row>
    <row r="1046" spans="1:9" ht="19.5" customHeight="1">
      <c r="A1046" s="56"/>
      <c r="B1046" s="57"/>
      <c r="C1046" s="58" t="s">
        <v>128</v>
      </c>
      <c r="D1046" s="57"/>
      <c r="E1046" s="59"/>
      <c r="F1046" s="60">
        <v>5</v>
      </c>
      <c r="G1046" s="757" t="s">
        <v>97</v>
      </c>
      <c r="H1046" s="61">
        <v>2000</v>
      </c>
      <c r="I1046" s="62">
        <f>SUM(F1046*H1046)</f>
        <v>10000</v>
      </c>
    </row>
    <row r="1047" spans="1:9" ht="19.5" customHeight="1">
      <c r="A1047" s="56"/>
      <c r="B1047" s="57"/>
      <c r="C1047" s="58" t="s">
        <v>129</v>
      </c>
      <c r="D1047" s="57"/>
      <c r="E1047" s="59"/>
      <c r="F1047" s="60">
        <v>3</v>
      </c>
      <c r="G1047" s="757"/>
      <c r="H1047" s="61">
        <v>3000</v>
      </c>
      <c r="I1047" s="62">
        <f>SUM(F1047*H1047)</f>
        <v>9000</v>
      </c>
    </row>
    <row r="1048" spans="1:9" ht="19.5" customHeight="1">
      <c r="A1048" s="63"/>
      <c r="B1048" s="64"/>
      <c r="C1048" s="65"/>
      <c r="D1048" s="65"/>
      <c r="E1048" s="66"/>
      <c r="F1048" s="64"/>
      <c r="G1048" s="758"/>
      <c r="H1048" s="67"/>
      <c r="I1048" s="62"/>
    </row>
    <row r="1049" spans="1:9" ht="19.5" customHeight="1">
      <c r="A1049" s="68">
        <v>2</v>
      </c>
      <c r="B1049" s="2391" t="s">
        <v>130</v>
      </c>
      <c r="C1049" s="2392"/>
      <c r="D1049" s="2392"/>
      <c r="E1049" s="2393"/>
      <c r="F1049" s="69">
        <v>250</v>
      </c>
      <c r="G1049" s="759" t="s">
        <v>100</v>
      </c>
      <c r="H1049" s="70">
        <v>200</v>
      </c>
      <c r="I1049" s="70">
        <f>SUM(F1049*H1049)</f>
        <v>50000</v>
      </c>
    </row>
    <row r="1050" spans="1:9" ht="19.5" customHeight="1">
      <c r="A1050" s="63"/>
      <c r="B1050" s="64"/>
      <c r="C1050" s="65"/>
      <c r="D1050" s="65"/>
      <c r="E1050" s="66"/>
      <c r="F1050" s="64"/>
      <c r="G1050" s="758"/>
      <c r="H1050" s="67"/>
      <c r="I1050" s="62"/>
    </row>
    <row r="1051" spans="1:9" ht="19.5" customHeight="1">
      <c r="A1051" s="53">
        <v>3</v>
      </c>
      <c r="B1051" s="2394" t="s">
        <v>133</v>
      </c>
      <c r="C1051" s="2394"/>
      <c r="D1051" s="2394"/>
      <c r="E1051" s="2394"/>
      <c r="F1051" s="54"/>
      <c r="G1051" s="756"/>
      <c r="H1051" s="55"/>
      <c r="I1051" s="71">
        <f>SUM(I1052:I1053)</f>
        <v>600000</v>
      </c>
    </row>
    <row r="1052" spans="1:9" ht="19.5" customHeight="1">
      <c r="A1052" s="72"/>
      <c r="B1052" s="73" t="s">
        <v>125</v>
      </c>
      <c r="C1052" s="65" t="s">
        <v>134</v>
      </c>
      <c r="D1052" s="65"/>
      <c r="E1052" s="66"/>
      <c r="F1052" s="74">
        <v>30</v>
      </c>
      <c r="G1052" s="758" t="s">
        <v>118</v>
      </c>
      <c r="H1052" s="67">
        <v>7500</v>
      </c>
      <c r="I1052" s="62">
        <f>SUM(F1052*H1052)</f>
        <v>225000</v>
      </c>
    </row>
    <row r="1053" spans="1:9" ht="19.5" customHeight="1">
      <c r="A1053" s="72"/>
      <c r="B1053" s="73" t="s">
        <v>125</v>
      </c>
      <c r="C1053" s="65" t="s">
        <v>135</v>
      </c>
      <c r="D1053" s="65"/>
      <c r="E1053" s="66"/>
      <c r="F1053" s="74">
        <v>30</v>
      </c>
      <c r="G1053" s="758" t="s">
        <v>118</v>
      </c>
      <c r="H1053" s="67">
        <v>12500</v>
      </c>
      <c r="I1053" s="62">
        <f>SUM(F1053*H1053)</f>
        <v>375000</v>
      </c>
    </row>
    <row r="1054" spans="1:9" ht="19.5" customHeight="1">
      <c r="A1054" s="51"/>
      <c r="B1054" s="51"/>
      <c r="C1054" s="51"/>
      <c r="D1054" s="51"/>
      <c r="E1054" s="51"/>
      <c r="F1054" s="51"/>
      <c r="G1054" s="755"/>
      <c r="H1054" s="51"/>
      <c r="I1054" s="51"/>
    </row>
    <row r="1055" spans="1:9" ht="19.5" customHeight="1">
      <c r="A1055" s="51"/>
      <c r="B1055" s="51"/>
      <c r="C1055" s="51"/>
      <c r="D1055" s="51"/>
      <c r="E1055" s="51"/>
      <c r="F1055" s="51"/>
      <c r="G1055" s="755"/>
      <c r="H1055" s="51"/>
      <c r="I1055" s="51"/>
    </row>
    <row r="1056" spans="1:9" ht="19.5" customHeight="1">
      <c r="A1056" s="51"/>
      <c r="B1056" s="51"/>
      <c r="C1056" s="51"/>
      <c r="D1056" s="51"/>
      <c r="E1056" s="51"/>
      <c r="F1056" s="51"/>
      <c r="G1056" s="755"/>
      <c r="H1056" s="51"/>
      <c r="I1056" s="51"/>
    </row>
    <row r="1057" spans="1:9" ht="19.5" customHeight="1">
      <c r="A1057" s="51"/>
      <c r="B1057" s="51"/>
      <c r="C1057" s="51"/>
      <c r="D1057" s="51"/>
      <c r="E1057" s="51"/>
      <c r="F1057" s="51"/>
      <c r="G1057" s="755"/>
      <c r="H1057" s="51"/>
      <c r="I1057" s="51"/>
    </row>
    <row r="1058" spans="1:9" ht="19.5" customHeight="1">
      <c r="A1058" s="51"/>
      <c r="B1058" s="51"/>
      <c r="C1058" s="51"/>
      <c r="D1058" s="51"/>
      <c r="E1058" s="51"/>
      <c r="F1058" s="51"/>
      <c r="G1058" s="755"/>
      <c r="H1058" s="51"/>
      <c r="I1058" s="51"/>
    </row>
    <row r="1059" spans="1:9" ht="19.5" customHeight="1">
      <c r="A1059" s="51"/>
      <c r="B1059" s="51"/>
      <c r="C1059" s="51"/>
      <c r="D1059" s="51"/>
      <c r="E1059" s="51"/>
      <c r="F1059" s="51"/>
      <c r="G1059" s="755"/>
      <c r="H1059" s="51"/>
      <c r="I1059" s="51"/>
    </row>
    <row r="1060" spans="1:9" ht="19.5" customHeight="1">
      <c r="A1060" s="51"/>
      <c r="B1060" s="51"/>
      <c r="C1060" s="51"/>
      <c r="D1060" s="51"/>
      <c r="E1060" s="51"/>
      <c r="F1060" s="51"/>
      <c r="G1060" s="755"/>
      <c r="H1060" s="51"/>
      <c r="I1060" s="51"/>
    </row>
    <row r="1061" spans="1:9" ht="19.5" customHeight="1">
      <c r="A1061" s="51"/>
      <c r="B1061" s="51"/>
      <c r="C1061" s="51"/>
      <c r="D1061" s="51"/>
      <c r="E1061" s="51"/>
      <c r="F1061" s="51"/>
      <c r="G1061" s="755"/>
      <c r="H1061" s="51"/>
      <c r="I1061" s="51"/>
    </row>
    <row r="1062" spans="1:9" ht="19.5" customHeight="1">
      <c r="A1062" s="51"/>
      <c r="B1062" s="51"/>
      <c r="C1062" s="51"/>
      <c r="D1062" s="51"/>
      <c r="E1062" s="51"/>
      <c r="F1062" s="51"/>
      <c r="G1062" s="755"/>
      <c r="H1062" s="51"/>
      <c r="I1062" s="51"/>
    </row>
    <row r="1063" spans="1:9" ht="19.5" customHeight="1">
      <c r="A1063" s="51"/>
      <c r="B1063" s="51"/>
      <c r="C1063" s="51"/>
      <c r="D1063" s="51"/>
      <c r="E1063" s="51"/>
      <c r="F1063" s="51"/>
      <c r="G1063" s="755"/>
      <c r="H1063" s="51"/>
      <c r="I1063" s="51"/>
    </row>
    <row r="1064" spans="1:9" ht="19.5" customHeight="1">
      <c r="A1064" s="51"/>
      <c r="B1064" s="51"/>
      <c r="C1064" s="51"/>
      <c r="D1064" s="51"/>
      <c r="E1064" s="51"/>
      <c r="F1064" s="51"/>
      <c r="G1064" s="755"/>
      <c r="H1064" s="51"/>
      <c r="I1064" s="51"/>
    </row>
    <row r="1065" spans="1:9" ht="19.5" customHeight="1">
      <c r="A1065" s="51"/>
      <c r="B1065" s="51"/>
      <c r="C1065" s="51"/>
      <c r="D1065" s="51"/>
      <c r="E1065" s="51"/>
      <c r="F1065" s="51"/>
      <c r="G1065" s="755"/>
      <c r="H1065" s="51"/>
      <c r="I1065" s="51"/>
    </row>
    <row r="1066" spans="1:9" ht="19.5" customHeight="1">
      <c r="A1066" s="51"/>
      <c r="B1066" s="51"/>
      <c r="C1066" s="51"/>
      <c r="D1066" s="51"/>
      <c r="E1066" s="51"/>
      <c r="F1066" s="51"/>
      <c r="G1066" s="755"/>
      <c r="H1066" s="51"/>
      <c r="I1066" s="51"/>
    </row>
    <row r="1067" spans="1:9" ht="19.5" customHeight="1">
      <c r="A1067" s="51"/>
      <c r="B1067" s="51"/>
      <c r="C1067" s="51"/>
      <c r="D1067" s="51"/>
      <c r="E1067" s="51"/>
      <c r="F1067" s="51"/>
      <c r="G1067" s="755"/>
      <c r="H1067" s="51"/>
      <c r="I1067" s="51"/>
    </row>
    <row r="1068" spans="1:9" ht="19.5" customHeight="1">
      <c r="A1068" s="51"/>
      <c r="B1068" s="51"/>
      <c r="C1068" s="51"/>
      <c r="D1068" s="51"/>
      <c r="E1068" s="51"/>
      <c r="F1068" s="51"/>
      <c r="G1068" s="755"/>
      <c r="H1068" s="51"/>
      <c r="I1068" s="51"/>
    </row>
    <row r="1069" spans="1:9" ht="19.5" customHeight="1">
      <c r="A1069" s="51"/>
      <c r="B1069" s="51"/>
      <c r="C1069" s="51"/>
      <c r="D1069" s="51"/>
      <c r="E1069" s="51"/>
      <c r="F1069" s="51"/>
      <c r="G1069" s="755"/>
      <c r="H1069" s="51"/>
      <c r="I1069" s="51"/>
    </row>
    <row r="1070" spans="1:9" ht="19.5" customHeight="1">
      <c r="A1070" s="51"/>
      <c r="B1070" s="51"/>
      <c r="C1070" s="51"/>
      <c r="D1070" s="51"/>
      <c r="E1070" s="51"/>
      <c r="F1070" s="51"/>
      <c r="G1070" s="755"/>
      <c r="H1070" s="51"/>
      <c r="I1070" s="51"/>
    </row>
    <row r="1071" spans="1:9" ht="19.5" customHeight="1">
      <c r="A1071" s="51"/>
      <c r="B1071" s="51"/>
      <c r="C1071" s="51"/>
      <c r="D1071" s="51"/>
      <c r="E1071" s="51"/>
      <c r="F1071" s="51"/>
      <c r="G1071" s="755"/>
      <c r="H1071" s="51"/>
      <c r="I1071" s="51"/>
    </row>
    <row r="1072" spans="1:9" ht="19.5" customHeight="1">
      <c r="A1072" s="51"/>
      <c r="B1072" s="51"/>
      <c r="C1072" s="51"/>
      <c r="D1072" s="51"/>
      <c r="E1072" s="51"/>
      <c r="F1072" s="51"/>
      <c r="G1072" s="755"/>
      <c r="H1072" s="51"/>
      <c r="I1072" s="51"/>
    </row>
    <row r="1073" spans="1:9" ht="19.5" customHeight="1">
      <c r="A1073" s="51"/>
      <c r="B1073" s="51"/>
      <c r="C1073" s="51"/>
      <c r="D1073" s="51"/>
      <c r="E1073" s="51"/>
      <c r="F1073" s="51"/>
      <c r="G1073" s="755"/>
      <c r="H1073" s="51"/>
      <c r="I1073" s="51"/>
    </row>
    <row r="1074" spans="1:9" ht="19.5" customHeight="1">
      <c r="A1074" s="51"/>
      <c r="B1074" s="51"/>
      <c r="C1074" s="51"/>
      <c r="D1074" s="51"/>
      <c r="E1074" s="51"/>
      <c r="F1074" s="51"/>
      <c r="G1074" s="755"/>
      <c r="H1074" s="51"/>
      <c r="I1074" s="51"/>
    </row>
    <row r="1075" spans="1:9" ht="19.5" customHeight="1">
      <c r="A1075" s="51"/>
      <c r="B1075" s="51"/>
      <c r="C1075" s="51"/>
      <c r="D1075" s="51"/>
      <c r="E1075" s="51"/>
      <c r="F1075" s="51"/>
      <c r="G1075" s="755"/>
      <c r="H1075" s="51"/>
      <c r="I1075" s="51"/>
    </row>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sheetData>
  <sheetProtection/>
  <mergeCells count="640">
    <mergeCell ref="B99:E99"/>
    <mergeCell ref="B103:E103"/>
    <mergeCell ref="B167:E167"/>
    <mergeCell ref="C163:E163"/>
    <mergeCell ref="C168:E168"/>
    <mergeCell ref="C170:E170"/>
    <mergeCell ref="C156:E156"/>
    <mergeCell ref="B164:E164"/>
    <mergeCell ref="E140:I140"/>
    <mergeCell ref="G116:I116"/>
    <mergeCell ref="B181:E181"/>
    <mergeCell ref="B171:E171"/>
    <mergeCell ref="B178:E178"/>
    <mergeCell ref="C172:E172"/>
    <mergeCell ref="B219:E219"/>
    <mergeCell ref="A237:D237"/>
    <mergeCell ref="A191:D191"/>
    <mergeCell ref="A458:D458"/>
    <mergeCell ref="B477:E477"/>
    <mergeCell ref="A326:B326"/>
    <mergeCell ref="A455:D455"/>
    <mergeCell ref="C363:E363"/>
    <mergeCell ref="C384:E384"/>
    <mergeCell ref="C361:E361"/>
    <mergeCell ref="A432:A433"/>
    <mergeCell ref="B432:E433"/>
    <mergeCell ref="A475:A476"/>
    <mergeCell ref="F537:G537"/>
    <mergeCell ref="G488:I488"/>
    <mergeCell ref="A489:D489"/>
    <mergeCell ref="A491:B491"/>
    <mergeCell ref="H491:I491"/>
    <mergeCell ref="G539:I539"/>
    <mergeCell ref="H495:I495"/>
    <mergeCell ref="F536:G536"/>
    <mergeCell ref="G493:I493"/>
    <mergeCell ref="B518:E518"/>
    <mergeCell ref="F607:F608"/>
    <mergeCell ref="B610:E610"/>
    <mergeCell ref="J754:N754"/>
    <mergeCell ref="J759:N759"/>
    <mergeCell ref="A694:A695"/>
    <mergeCell ref="B694:E695"/>
    <mergeCell ref="C716:E716"/>
    <mergeCell ref="C710:E710"/>
    <mergeCell ref="C712:E712"/>
    <mergeCell ref="B706:E706"/>
    <mergeCell ref="A565:A566"/>
    <mergeCell ref="G544:I544"/>
    <mergeCell ref="H560:I560"/>
    <mergeCell ref="A582:D582"/>
    <mergeCell ref="A555:D555"/>
    <mergeCell ref="E562:I562"/>
    <mergeCell ref="G555:I555"/>
    <mergeCell ref="G581:I581"/>
    <mergeCell ref="B565:E566"/>
    <mergeCell ref="B475:E476"/>
    <mergeCell ref="A490:D490"/>
    <mergeCell ref="E604:I604"/>
    <mergeCell ref="E603:I603"/>
    <mergeCell ref="B568:E568"/>
    <mergeCell ref="A583:D583"/>
    <mergeCell ref="H588:I588"/>
    <mergeCell ref="F565:F566"/>
    <mergeCell ref="E561:I561"/>
    <mergeCell ref="A493:D493"/>
    <mergeCell ref="B262:E262"/>
    <mergeCell ref="A280:D280"/>
    <mergeCell ref="J2:L2"/>
    <mergeCell ref="A116:D116"/>
    <mergeCell ref="C175:E175"/>
    <mergeCell ref="C177:E177"/>
    <mergeCell ref="B174:E174"/>
    <mergeCell ref="H118:I118"/>
    <mergeCell ref="A120:D120"/>
    <mergeCell ref="G188:I188"/>
    <mergeCell ref="H119:I119"/>
    <mergeCell ref="H121:I121"/>
    <mergeCell ref="E142:G142"/>
    <mergeCell ref="B144:E145"/>
    <mergeCell ref="B153:E153"/>
    <mergeCell ref="C154:E154"/>
    <mergeCell ref="G120:I120"/>
    <mergeCell ref="A121:B121"/>
    <mergeCell ref="A119:D119"/>
    <mergeCell ref="A144:A145"/>
    <mergeCell ref="H122:I122"/>
    <mergeCell ref="B147:E147"/>
    <mergeCell ref="B220:E220"/>
    <mergeCell ref="A188:D188"/>
    <mergeCell ref="E299:I299"/>
    <mergeCell ref="A240:D240"/>
    <mergeCell ref="G235:I235"/>
    <mergeCell ref="A236:D236"/>
    <mergeCell ref="F219:G219"/>
    <mergeCell ref="H238:I238"/>
    <mergeCell ref="B696:E696"/>
    <mergeCell ref="B697:E697"/>
    <mergeCell ref="B698:E698"/>
    <mergeCell ref="B704:E704"/>
    <mergeCell ref="H727:I727"/>
    <mergeCell ref="B739:E739"/>
    <mergeCell ref="F739:G739"/>
    <mergeCell ref="E733:I733"/>
    <mergeCell ref="C722:E722"/>
    <mergeCell ref="A725:D725"/>
    <mergeCell ref="C774:E774"/>
    <mergeCell ref="C779:E779"/>
    <mergeCell ref="C764:E764"/>
    <mergeCell ref="C765:E765"/>
    <mergeCell ref="A737:A738"/>
    <mergeCell ref="A727:D727"/>
    <mergeCell ref="C775:E775"/>
    <mergeCell ref="B777:E777"/>
    <mergeCell ref="B752:E752"/>
    <mergeCell ref="A728:D728"/>
    <mergeCell ref="C835:E835"/>
    <mergeCell ref="A792:D792"/>
    <mergeCell ref="B740:E740"/>
    <mergeCell ref="B788:E788"/>
    <mergeCell ref="B782:E782"/>
    <mergeCell ref="B844:E844"/>
    <mergeCell ref="B824:E824"/>
    <mergeCell ref="B772:E772"/>
    <mergeCell ref="A791:D791"/>
    <mergeCell ref="B762:E762"/>
    <mergeCell ref="G853:I853"/>
    <mergeCell ref="B822:E822"/>
    <mergeCell ref="A795:D795"/>
    <mergeCell ref="E817:I817"/>
    <mergeCell ref="A852:D852"/>
    <mergeCell ref="G852:I852"/>
    <mergeCell ref="B849:H849"/>
    <mergeCell ref="B830:E830"/>
    <mergeCell ref="F820:F821"/>
    <mergeCell ref="A853:D853"/>
    <mergeCell ref="A854:B854"/>
    <mergeCell ref="A960:A961"/>
    <mergeCell ref="B960:E961"/>
    <mergeCell ref="F960:G961"/>
    <mergeCell ref="E931:I931"/>
    <mergeCell ref="B869:E869"/>
    <mergeCell ref="H854:I854"/>
    <mergeCell ref="H857:I857"/>
    <mergeCell ref="H855:I855"/>
    <mergeCell ref="E903:I903"/>
    <mergeCell ref="A1040:A1041"/>
    <mergeCell ref="B1040:E1041"/>
    <mergeCell ref="F1040:G1041"/>
    <mergeCell ref="B962:E962"/>
    <mergeCell ref="B969:E969"/>
    <mergeCell ref="A858:D858"/>
    <mergeCell ref="E997:I997"/>
    <mergeCell ref="A1000:A1001"/>
    <mergeCell ref="B1000:E1001"/>
    <mergeCell ref="F1000:G1001"/>
    <mergeCell ref="E1037:I1037"/>
    <mergeCell ref="B1002:E1002"/>
    <mergeCell ref="B1009:E1009"/>
    <mergeCell ref="B1011:E1011"/>
    <mergeCell ref="B971:E971"/>
    <mergeCell ref="G877:I877"/>
    <mergeCell ref="A878:B878"/>
    <mergeCell ref="H878:I878"/>
    <mergeCell ref="E904:I904"/>
    <mergeCell ref="B900:E900"/>
    <mergeCell ref="E895:I895"/>
    <mergeCell ref="A898:A899"/>
    <mergeCell ref="B898:E899"/>
    <mergeCell ref="B516:E517"/>
    <mergeCell ref="A544:D544"/>
    <mergeCell ref="A543:D543"/>
    <mergeCell ref="A607:A608"/>
    <mergeCell ref="A625:D625"/>
    <mergeCell ref="G669:I669"/>
    <mergeCell ref="G670:I670"/>
    <mergeCell ref="E957:I957"/>
    <mergeCell ref="A916:D916"/>
    <mergeCell ref="A877:D877"/>
    <mergeCell ref="B872:E872"/>
    <mergeCell ref="F898:G899"/>
    <mergeCell ref="A856:D856"/>
    <mergeCell ref="A857:B857"/>
    <mergeCell ref="H858:I858"/>
    <mergeCell ref="G856:I856"/>
    <mergeCell ref="B866:E866"/>
    <mergeCell ref="B1049:E1049"/>
    <mergeCell ref="B1051:E1051"/>
    <mergeCell ref="C831:E831"/>
    <mergeCell ref="B823:E823"/>
    <mergeCell ref="B840:E840"/>
    <mergeCell ref="B841:E841"/>
    <mergeCell ref="B842:E842"/>
    <mergeCell ref="B836:E836"/>
    <mergeCell ref="A855:D855"/>
    <mergeCell ref="B911:E911"/>
    <mergeCell ref="A403:D403"/>
    <mergeCell ref="B346:E347"/>
    <mergeCell ref="F432:F433"/>
    <mergeCell ref="G432:G433"/>
    <mergeCell ref="A408:B408"/>
    <mergeCell ref="B1042:E1042"/>
    <mergeCell ref="A456:B456"/>
    <mergeCell ref="A460:D460"/>
    <mergeCell ref="E472:I472"/>
    <mergeCell ref="E471:I471"/>
    <mergeCell ref="A330:B330"/>
    <mergeCell ref="A327:D327"/>
    <mergeCell ref="H239:I239"/>
    <mergeCell ref="E257:I257"/>
    <mergeCell ref="B303:E304"/>
    <mergeCell ref="A278:D278"/>
    <mergeCell ref="A279:B279"/>
    <mergeCell ref="E256:I256"/>
    <mergeCell ref="A242:D242"/>
    <mergeCell ref="E300:I300"/>
    <mergeCell ref="G237:I237"/>
    <mergeCell ref="F260:F261"/>
    <mergeCell ref="G260:G261"/>
    <mergeCell ref="G240:I240"/>
    <mergeCell ref="A245:I245"/>
    <mergeCell ref="A239:D239"/>
    <mergeCell ref="A241:B241"/>
    <mergeCell ref="H241:I241"/>
    <mergeCell ref="H242:I242"/>
    <mergeCell ref="A238:B238"/>
    <mergeCell ref="H280:I280"/>
    <mergeCell ref="G278:I278"/>
    <mergeCell ref="G275:I275"/>
    <mergeCell ref="H276:I276"/>
    <mergeCell ref="H277:I277"/>
    <mergeCell ref="A276:B276"/>
    <mergeCell ref="A277:D277"/>
    <mergeCell ref="H409:I409"/>
    <mergeCell ref="H404:I404"/>
    <mergeCell ref="H408:I408"/>
    <mergeCell ref="G403:I403"/>
    <mergeCell ref="A405:D405"/>
    <mergeCell ref="H331:I331"/>
    <mergeCell ref="A409:D409"/>
    <mergeCell ref="B398:E398"/>
    <mergeCell ref="B349:E349"/>
    <mergeCell ref="E343:I343"/>
    <mergeCell ref="H456:I456"/>
    <mergeCell ref="B434:E434"/>
    <mergeCell ref="F434:G434"/>
    <mergeCell ref="G453:I453"/>
    <mergeCell ref="A454:D454"/>
    <mergeCell ref="G455:I455"/>
    <mergeCell ref="B435:E435"/>
    <mergeCell ref="A669:D669"/>
    <mergeCell ref="B607:E608"/>
    <mergeCell ref="H630:I630"/>
    <mergeCell ref="H631:I631"/>
    <mergeCell ref="G607:G608"/>
    <mergeCell ref="B618:E618"/>
    <mergeCell ref="A651:A652"/>
    <mergeCell ref="B651:E652"/>
    <mergeCell ref="A631:D631"/>
    <mergeCell ref="F651:F652"/>
    <mergeCell ref="E648:I648"/>
    <mergeCell ref="G651:G652"/>
    <mergeCell ref="E647:I647"/>
    <mergeCell ref="B654:E654"/>
    <mergeCell ref="B655:E655"/>
    <mergeCell ref="B787:E787"/>
    <mergeCell ref="C784:E784"/>
    <mergeCell ref="F694:F695"/>
    <mergeCell ref="B662:E662"/>
    <mergeCell ref="C769:E769"/>
    <mergeCell ref="J321:N321"/>
    <mergeCell ref="L512:M512"/>
    <mergeCell ref="B843:E843"/>
    <mergeCell ref="A797:D797"/>
    <mergeCell ref="H797:I797"/>
    <mergeCell ref="A796:B796"/>
    <mergeCell ref="J694:J697"/>
    <mergeCell ref="J737:J740"/>
    <mergeCell ref="J820:J823"/>
    <mergeCell ref="A626:D626"/>
    <mergeCell ref="A9:A10"/>
    <mergeCell ref="J49:J51"/>
    <mergeCell ref="J144:J146"/>
    <mergeCell ref="J260:J263"/>
    <mergeCell ref="J303:J306"/>
    <mergeCell ref="E48:H48"/>
    <mergeCell ref="B263:E263"/>
    <mergeCell ref="E258:H258"/>
    <mergeCell ref="B12:E12"/>
    <mergeCell ref="H279:I279"/>
    <mergeCell ref="J854:L854"/>
    <mergeCell ref="A1:I1"/>
    <mergeCell ref="A2:I2"/>
    <mergeCell ref="A3:I3"/>
    <mergeCell ref="E5:I5"/>
    <mergeCell ref="E6:I6"/>
    <mergeCell ref="H40:I40"/>
    <mergeCell ref="A41:D41"/>
    <mergeCell ref="G39:I39"/>
    <mergeCell ref="G38:I38"/>
    <mergeCell ref="B9:E10"/>
    <mergeCell ref="F9:F10"/>
    <mergeCell ref="G9:G10"/>
    <mergeCell ref="B11:E11"/>
    <mergeCell ref="F11:G11"/>
    <mergeCell ref="C25:E25"/>
    <mergeCell ref="C19:E19"/>
    <mergeCell ref="G346:G347"/>
    <mergeCell ref="G401:I401"/>
    <mergeCell ref="C362:E362"/>
    <mergeCell ref="A38:D38"/>
    <mergeCell ref="A39:D39"/>
    <mergeCell ref="A40:B40"/>
    <mergeCell ref="A190:D190"/>
    <mergeCell ref="A117:D117"/>
    <mergeCell ref="B54:E54"/>
    <mergeCell ref="A122:D122"/>
    <mergeCell ref="A407:D407"/>
    <mergeCell ref="H407:I407"/>
    <mergeCell ref="H405:I405"/>
    <mergeCell ref="C385:E385"/>
    <mergeCell ref="C383:E383"/>
    <mergeCell ref="A346:A347"/>
    <mergeCell ref="A404:B404"/>
    <mergeCell ref="A406:D406"/>
    <mergeCell ref="G406:I406"/>
    <mergeCell ref="F346:F347"/>
    <mergeCell ref="A325:D325"/>
    <mergeCell ref="G325:I325"/>
    <mergeCell ref="H330:I330"/>
    <mergeCell ref="E342:I342"/>
    <mergeCell ref="H326:I326"/>
    <mergeCell ref="H327:I327"/>
    <mergeCell ref="A331:D331"/>
    <mergeCell ref="A329:D329"/>
    <mergeCell ref="A328:D328"/>
    <mergeCell ref="G328:I328"/>
    <mergeCell ref="H329:I329"/>
    <mergeCell ref="B348:E348"/>
    <mergeCell ref="A402:D402"/>
    <mergeCell ref="G402:I402"/>
    <mergeCell ref="A675:D675"/>
    <mergeCell ref="A674:B674"/>
    <mergeCell ref="H674:I674"/>
    <mergeCell ref="H672:I672"/>
    <mergeCell ref="A673:D673"/>
    <mergeCell ref="A672:D672"/>
    <mergeCell ref="G791:I791"/>
    <mergeCell ref="G792:I792"/>
    <mergeCell ref="B834:E834"/>
    <mergeCell ref="A820:A821"/>
    <mergeCell ref="B820:E821"/>
    <mergeCell ref="C832:E832"/>
    <mergeCell ref="G820:G821"/>
    <mergeCell ref="F822:G822"/>
    <mergeCell ref="H796:I796"/>
    <mergeCell ref="E816:I816"/>
    <mergeCell ref="L482:M482"/>
    <mergeCell ref="L483:M483"/>
    <mergeCell ref="L484:M484"/>
    <mergeCell ref="G673:I673"/>
    <mergeCell ref="L485:M485"/>
    <mergeCell ref="J516:J519"/>
    <mergeCell ref="H627:I627"/>
    <mergeCell ref="F486:G486"/>
    <mergeCell ref="G625:I625"/>
    <mergeCell ref="G668:I668"/>
    <mergeCell ref="A587:B587"/>
    <mergeCell ref="H587:I587"/>
    <mergeCell ref="G489:I489"/>
    <mergeCell ref="E429:I429"/>
    <mergeCell ref="F348:G348"/>
    <mergeCell ref="A793:B793"/>
    <mergeCell ref="B653:E653"/>
    <mergeCell ref="F653:G653"/>
    <mergeCell ref="A670:D670"/>
    <mergeCell ref="B664:E664"/>
    <mergeCell ref="J429:M429"/>
    <mergeCell ref="J716:N716"/>
    <mergeCell ref="J707:M707"/>
    <mergeCell ref="G458:I458"/>
    <mergeCell ref="G454:I454"/>
    <mergeCell ref="L479:M479"/>
    <mergeCell ref="L480:M480"/>
    <mergeCell ref="G541:I541"/>
    <mergeCell ref="H460:I460"/>
    <mergeCell ref="L481:M481"/>
    <mergeCell ref="A457:D457"/>
    <mergeCell ref="H457:I457"/>
    <mergeCell ref="L478:M478"/>
    <mergeCell ref="A495:D495"/>
    <mergeCell ref="G540:I540"/>
    <mergeCell ref="A541:D541"/>
    <mergeCell ref="G490:I490"/>
    <mergeCell ref="A494:D494"/>
    <mergeCell ref="G494:I494"/>
    <mergeCell ref="A516:A517"/>
    <mergeCell ref="G42:I42"/>
    <mergeCell ref="G115:I115"/>
    <mergeCell ref="H41:I41"/>
    <mergeCell ref="A42:D42"/>
    <mergeCell ref="B53:E53"/>
    <mergeCell ref="F53:G53"/>
    <mergeCell ref="A51:A52"/>
    <mergeCell ref="B51:E52"/>
    <mergeCell ref="E47:I47"/>
    <mergeCell ref="B105:E105"/>
    <mergeCell ref="G236:I236"/>
    <mergeCell ref="G186:I186"/>
    <mergeCell ref="A187:D187"/>
    <mergeCell ref="G187:I187"/>
    <mergeCell ref="A217:A218"/>
    <mergeCell ref="G191:I191"/>
    <mergeCell ref="E213:I213"/>
    <mergeCell ref="A189:B189"/>
    <mergeCell ref="H189:I189"/>
    <mergeCell ref="H190:I190"/>
    <mergeCell ref="H193:I193"/>
    <mergeCell ref="F217:F218"/>
    <mergeCell ref="A192:B192"/>
    <mergeCell ref="B217:E218"/>
    <mergeCell ref="H192:I192"/>
    <mergeCell ref="G217:G218"/>
    <mergeCell ref="E214:I214"/>
    <mergeCell ref="A193:D193"/>
    <mergeCell ref="F321:G321"/>
    <mergeCell ref="B260:E261"/>
    <mergeCell ref="A274:D274"/>
    <mergeCell ref="F271:G271"/>
    <mergeCell ref="F262:G262"/>
    <mergeCell ref="G274:I274"/>
    <mergeCell ref="G273:I273"/>
    <mergeCell ref="A260:A261"/>
    <mergeCell ref="F320:G320"/>
    <mergeCell ref="A275:D275"/>
    <mergeCell ref="F303:F304"/>
    <mergeCell ref="G303:G304"/>
    <mergeCell ref="B305:E305"/>
    <mergeCell ref="F305:G305"/>
    <mergeCell ref="A324:D324"/>
    <mergeCell ref="F475:F476"/>
    <mergeCell ref="A303:A304"/>
    <mergeCell ref="B306:E306"/>
    <mergeCell ref="G323:I323"/>
    <mergeCell ref="G324:I324"/>
    <mergeCell ref="G475:G476"/>
    <mergeCell ref="H542:I542"/>
    <mergeCell ref="A542:B542"/>
    <mergeCell ref="E512:I512"/>
    <mergeCell ref="E511:I511"/>
    <mergeCell ref="A492:D492"/>
    <mergeCell ref="A540:D540"/>
    <mergeCell ref="F518:G518"/>
    <mergeCell ref="H514:I514"/>
    <mergeCell ref="H492:I492"/>
    <mergeCell ref="A585:D585"/>
    <mergeCell ref="G586:I586"/>
    <mergeCell ref="F567:G567"/>
    <mergeCell ref="H585:I585"/>
    <mergeCell ref="A584:B584"/>
    <mergeCell ref="H584:I584"/>
    <mergeCell ref="A586:D586"/>
    <mergeCell ref="G582:I582"/>
    <mergeCell ref="G583:I583"/>
    <mergeCell ref="B567:E567"/>
    <mergeCell ref="A459:B459"/>
    <mergeCell ref="H543:I543"/>
    <mergeCell ref="F516:F517"/>
    <mergeCell ref="G516:G517"/>
    <mergeCell ref="G565:G566"/>
    <mergeCell ref="A560:B560"/>
    <mergeCell ref="B519:E519"/>
    <mergeCell ref="H459:I459"/>
    <mergeCell ref="B478:E478"/>
    <mergeCell ref="F477:G477"/>
    <mergeCell ref="F609:G609"/>
    <mergeCell ref="G626:I626"/>
    <mergeCell ref="H628:I628"/>
    <mergeCell ref="B620:E620"/>
    <mergeCell ref="A629:D629"/>
    <mergeCell ref="G624:I624"/>
    <mergeCell ref="B611:E611"/>
    <mergeCell ref="B609:E609"/>
    <mergeCell ref="A726:B726"/>
    <mergeCell ref="H726:I726"/>
    <mergeCell ref="A627:B627"/>
    <mergeCell ref="A628:D628"/>
    <mergeCell ref="G629:I629"/>
    <mergeCell ref="A630:B630"/>
    <mergeCell ref="H671:I671"/>
    <mergeCell ref="A671:B671"/>
    <mergeCell ref="H675:I675"/>
    <mergeCell ref="G723:I723"/>
    <mergeCell ref="B747:E747"/>
    <mergeCell ref="C755:E755"/>
    <mergeCell ref="C759:E759"/>
    <mergeCell ref="C770:E770"/>
    <mergeCell ref="E734:I734"/>
    <mergeCell ref="B737:E738"/>
    <mergeCell ref="B767:E767"/>
    <mergeCell ref="C742:E742"/>
    <mergeCell ref="C754:E754"/>
    <mergeCell ref="C111:E111"/>
    <mergeCell ref="E690:I690"/>
    <mergeCell ref="C714:E714"/>
    <mergeCell ref="C713:E713"/>
    <mergeCell ref="B709:E709"/>
    <mergeCell ref="G790:I790"/>
    <mergeCell ref="G694:G695"/>
    <mergeCell ref="F696:G696"/>
    <mergeCell ref="A724:D724"/>
    <mergeCell ref="B757:E757"/>
    <mergeCell ref="G728:I728"/>
    <mergeCell ref="B751:E751"/>
    <mergeCell ref="F51:F52"/>
    <mergeCell ref="G51:G52"/>
    <mergeCell ref="F144:F145"/>
    <mergeCell ref="G144:G145"/>
    <mergeCell ref="B146:E146"/>
    <mergeCell ref="F146:G146"/>
    <mergeCell ref="F737:F738"/>
    <mergeCell ref="G737:G738"/>
    <mergeCell ref="G724:I724"/>
    <mergeCell ref="G725:I725"/>
    <mergeCell ref="E691:I691"/>
    <mergeCell ref="C711:E711"/>
    <mergeCell ref="H794:I794"/>
    <mergeCell ref="A863:A864"/>
    <mergeCell ref="B863:E864"/>
    <mergeCell ref="F863:F864"/>
    <mergeCell ref="G863:G864"/>
    <mergeCell ref="A794:D794"/>
    <mergeCell ref="G117:I117"/>
    <mergeCell ref="A118:B118"/>
    <mergeCell ref="C760:E760"/>
    <mergeCell ref="H538:I538"/>
    <mergeCell ref="B865:E865"/>
    <mergeCell ref="F865:G865"/>
    <mergeCell ref="C785:E785"/>
    <mergeCell ref="B741:E741"/>
    <mergeCell ref="C780:E780"/>
    <mergeCell ref="H793:I793"/>
    <mergeCell ref="B868:E868"/>
    <mergeCell ref="B870:E870"/>
    <mergeCell ref="E859:I859"/>
    <mergeCell ref="E860:I860"/>
    <mergeCell ref="H862:I862"/>
    <mergeCell ref="B871:E871"/>
    <mergeCell ref="B867:E867"/>
    <mergeCell ref="H879:I879"/>
    <mergeCell ref="A880:D880"/>
    <mergeCell ref="G880:I880"/>
    <mergeCell ref="B873:E873"/>
    <mergeCell ref="G875:I875"/>
    <mergeCell ref="A876:D876"/>
    <mergeCell ref="G876:I876"/>
    <mergeCell ref="A879:D879"/>
    <mergeCell ref="A919:D919"/>
    <mergeCell ref="G915:I915"/>
    <mergeCell ref="H906:I906"/>
    <mergeCell ref="A907:A908"/>
    <mergeCell ref="B907:E908"/>
    <mergeCell ref="F907:F908"/>
    <mergeCell ref="G907:G908"/>
    <mergeCell ref="F909:G909"/>
    <mergeCell ref="B910:E910"/>
    <mergeCell ref="B912:E912"/>
    <mergeCell ref="L145:T145"/>
    <mergeCell ref="L146:T146"/>
    <mergeCell ref="B913:E913"/>
    <mergeCell ref="B909:E909"/>
    <mergeCell ref="F113:G113"/>
    <mergeCell ref="A920:D920"/>
    <mergeCell ref="G920:I920"/>
    <mergeCell ref="A917:D917"/>
    <mergeCell ref="G917:I917"/>
    <mergeCell ref="A918:B918"/>
    <mergeCell ref="N184:P184"/>
    <mergeCell ref="N185:P185"/>
    <mergeCell ref="N186:P186"/>
    <mergeCell ref="N187:P187"/>
    <mergeCell ref="H919:I919"/>
    <mergeCell ref="G916:I916"/>
    <mergeCell ref="H918:I918"/>
    <mergeCell ref="G795:I795"/>
    <mergeCell ref="G851:I851"/>
    <mergeCell ref="H729:I729"/>
    <mergeCell ref="N189:P189"/>
    <mergeCell ref="N190:P190"/>
    <mergeCell ref="N191:P191"/>
    <mergeCell ref="N193:P193"/>
    <mergeCell ref="N194:P194"/>
    <mergeCell ref="N195:P195"/>
    <mergeCell ref="N197:P197"/>
    <mergeCell ref="N198:P198"/>
    <mergeCell ref="N199:P199"/>
    <mergeCell ref="N201:P201"/>
    <mergeCell ref="N214:P214"/>
    <mergeCell ref="R218:S218"/>
    <mergeCell ref="R219:S219"/>
    <mergeCell ref="R220:S220"/>
    <mergeCell ref="R221:S221"/>
    <mergeCell ref="R222:S222"/>
    <mergeCell ref="L234:T234"/>
    <mergeCell ref="L235:T235"/>
    <mergeCell ref="L236:T236"/>
    <mergeCell ref="L242:L243"/>
    <mergeCell ref="M242:P243"/>
    <mergeCell ref="Q242:R243"/>
    <mergeCell ref="M244:P244"/>
    <mergeCell ref="Q244:R244"/>
    <mergeCell ref="R261:S261"/>
    <mergeCell ref="R262:S262"/>
    <mergeCell ref="R263:S263"/>
    <mergeCell ref="N247:P247"/>
    <mergeCell ref="N248:P248"/>
    <mergeCell ref="N249:P249"/>
    <mergeCell ref="N250:P250"/>
    <mergeCell ref="N251:P251"/>
    <mergeCell ref="N252:P252"/>
    <mergeCell ref="B157:E157"/>
    <mergeCell ref="R264:S264"/>
    <mergeCell ref="C148:E148"/>
    <mergeCell ref="C150:E150"/>
    <mergeCell ref="C151:E151"/>
    <mergeCell ref="C158:E158"/>
    <mergeCell ref="C165:E165"/>
    <mergeCell ref="N253:P253"/>
    <mergeCell ref="N256:P256"/>
    <mergeCell ref="R260:S260"/>
    <mergeCell ref="C107:E107"/>
    <mergeCell ref="J432:J435"/>
    <mergeCell ref="E428:I428"/>
    <mergeCell ref="C179:E179"/>
    <mergeCell ref="C161:E161"/>
    <mergeCell ref="B160:E160"/>
    <mergeCell ref="C155:E155"/>
    <mergeCell ref="C162:E162"/>
    <mergeCell ref="C169:E169"/>
    <mergeCell ref="C176:E176"/>
  </mergeCells>
  <printOptions/>
  <pageMargins left="1.3385826771653544" right="0" top="0.35433070866141736" bottom="0.2755905511811024" header="0.5118110236220472" footer="0"/>
  <pageSetup firstPageNumber="1" useFirstPageNumber="1" fitToHeight="0" fitToWidth="0" horizontalDpi="600" verticalDpi="600" orientation="portrait" paperSize="9"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U565"/>
  <sheetViews>
    <sheetView tabSelected="1" zoomScaleSheetLayoutView="106" zoomScalePageLayoutView="0" workbookViewId="0" topLeftCell="A182">
      <selection activeCell="L197" sqref="L197"/>
    </sheetView>
  </sheetViews>
  <sheetFormatPr defaultColWidth="9.140625" defaultRowHeight="12.75"/>
  <cols>
    <col min="1" max="1" width="5.00390625" style="1025" customWidth="1"/>
    <col min="2" max="2" width="3.8515625" style="1025" customWidth="1"/>
    <col min="3" max="3" width="18.140625" style="1025" customWidth="1"/>
    <col min="4" max="4" width="3.57421875" style="1025" customWidth="1"/>
    <col min="5" max="5" width="9.57421875" style="1025" customWidth="1"/>
    <col min="6" max="6" width="8.7109375" style="1025" customWidth="1"/>
    <col min="7" max="7" width="6.421875" style="1025" customWidth="1"/>
    <col min="8" max="8" width="15.7109375" style="1025" customWidth="1"/>
    <col min="9" max="9" width="17.00390625" style="1026" customWidth="1"/>
    <col min="10" max="10" width="17.8515625" style="0" customWidth="1"/>
    <col min="11" max="11" width="14.421875" style="0" bestFit="1" customWidth="1"/>
    <col min="12" max="15" width="15.00390625" style="0" customWidth="1"/>
    <col min="16" max="16" width="20.00390625" style="0" customWidth="1"/>
    <col min="17" max="17" width="16.140625" style="0" customWidth="1"/>
    <col min="18" max="18" width="20.00390625" style="0" customWidth="1"/>
  </cols>
  <sheetData>
    <row r="1" spans="1:9" s="478" customFormat="1" ht="21.75" customHeight="1">
      <c r="A1" s="2473" t="s">
        <v>82</v>
      </c>
      <c r="B1" s="2473"/>
      <c r="C1" s="2473"/>
      <c r="D1" s="2473"/>
      <c r="E1" s="2473"/>
      <c r="F1" s="2473"/>
      <c r="G1" s="2473"/>
      <c r="H1" s="2473"/>
      <c r="I1" s="2473"/>
    </row>
    <row r="2" spans="1:16" s="478" customFormat="1" ht="21.75" customHeight="1">
      <c r="A2" s="2473" t="s">
        <v>376</v>
      </c>
      <c r="B2" s="2473"/>
      <c r="C2" s="2473"/>
      <c r="D2" s="2473"/>
      <c r="E2" s="2473"/>
      <c r="F2" s="2473"/>
      <c r="G2" s="2473"/>
      <c r="H2" s="2473"/>
      <c r="I2" s="2473"/>
      <c r="P2" s="478" t="s">
        <v>765</v>
      </c>
    </row>
    <row r="3" spans="1:16" s="478" customFormat="1" ht="21.75" customHeight="1">
      <c r="A3" s="2473" t="s">
        <v>362</v>
      </c>
      <c r="B3" s="2473"/>
      <c r="C3" s="2473"/>
      <c r="D3" s="2473"/>
      <c r="E3" s="2473"/>
      <c r="F3" s="2473"/>
      <c r="G3" s="2473"/>
      <c r="H3" s="2473"/>
      <c r="I3" s="2473"/>
      <c r="P3" s="1831">
        <f>P108+'[2]RAB PEMBANGUNAN'!$H$158</f>
        <v>0</v>
      </c>
    </row>
    <row r="4" spans="1:9" ht="23.25" customHeight="1">
      <c r="A4" s="1000"/>
      <c r="B4" s="1000"/>
      <c r="C4" s="1000"/>
      <c r="D4" s="1000"/>
      <c r="E4" s="1000"/>
      <c r="F4" s="1000"/>
      <c r="G4" s="1000"/>
      <c r="H4" s="1000"/>
      <c r="I4" s="1001"/>
    </row>
    <row r="5" spans="1:9" ht="17.25">
      <c r="A5" s="1002" t="s">
        <v>8</v>
      </c>
      <c r="B5" s="272" t="s">
        <v>83</v>
      </c>
      <c r="C5" s="272"/>
      <c r="D5" s="272" t="s">
        <v>38</v>
      </c>
      <c r="E5" s="947" t="s">
        <v>68</v>
      </c>
      <c r="F5" s="947"/>
      <c r="G5" s="947"/>
      <c r="H5" s="947"/>
      <c r="I5" s="1003"/>
    </row>
    <row r="6" spans="1:9" ht="31.5" customHeight="1">
      <c r="A6" s="1002" t="s">
        <v>9</v>
      </c>
      <c r="B6" s="272" t="s">
        <v>84</v>
      </c>
      <c r="C6" s="272"/>
      <c r="D6" s="272" t="s">
        <v>38</v>
      </c>
      <c r="E6" s="2283" t="str">
        <f>'RINGKASAN APB DES'!F137</f>
        <v>Kegiatan Pengembangan Tenaga Kesehatan Desa Pengelolaan dan Pembinaan Posyandu</v>
      </c>
      <c r="F6" s="2283"/>
      <c r="G6" s="2283"/>
      <c r="H6" s="2283"/>
      <c r="I6" s="2283"/>
    </row>
    <row r="7" spans="1:9" ht="17.25">
      <c r="A7" s="1002" t="s">
        <v>10</v>
      </c>
      <c r="B7" s="272" t="s">
        <v>85</v>
      </c>
      <c r="C7" s="272"/>
      <c r="D7" s="272" t="s">
        <v>38</v>
      </c>
      <c r="E7" s="1004" t="s">
        <v>86</v>
      </c>
      <c r="F7" s="1004"/>
      <c r="G7" s="1004"/>
      <c r="H7" s="1004"/>
      <c r="I7" s="1005"/>
    </row>
    <row r="8" spans="1:9" ht="17.25">
      <c r="A8" s="1002">
        <v>4</v>
      </c>
      <c r="B8" s="1006" t="s">
        <v>434</v>
      </c>
      <c r="C8" s="272"/>
      <c r="D8" s="1006" t="s">
        <v>38</v>
      </c>
      <c r="E8" s="1333" t="s">
        <v>304</v>
      </c>
      <c r="F8" s="1004"/>
      <c r="G8" s="1004"/>
      <c r="H8" s="1004"/>
      <c r="I8" s="1005"/>
    </row>
    <row r="9" spans="2:9" ht="17.25" thickBot="1">
      <c r="B9" s="1006"/>
      <c r="C9" s="1006"/>
      <c r="F9" s="1000"/>
      <c r="G9" s="1000"/>
      <c r="H9" s="1000"/>
      <c r="I9" s="1001"/>
    </row>
    <row r="10" spans="1:9" ht="32.25" customHeight="1">
      <c r="A10" s="2480" t="s">
        <v>87</v>
      </c>
      <c r="B10" s="2474" t="s">
        <v>88</v>
      </c>
      <c r="C10" s="2556"/>
      <c r="D10" s="2556"/>
      <c r="E10" s="2475"/>
      <c r="F10" s="2474" t="s">
        <v>568</v>
      </c>
      <c r="G10" s="2475"/>
      <c r="H10" s="1282" t="s">
        <v>90</v>
      </c>
      <c r="I10" s="1283" t="s">
        <v>91</v>
      </c>
    </row>
    <row r="11" spans="1:9" ht="21" customHeight="1">
      <c r="A11" s="2481"/>
      <c r="B11" s="2476"/>
      <c r="C11" s="2557"/>
      <c r="D11" s="2557"/>
      <c r="E11" s="2477"/>
      <c r="F11" s="2476"/>
      <c r="G11" s="2477"/>
      <c r="H11" s="1010" t="s">
        <v>42</v>
      </c>
      <c r="I11" s="1284" t="s">
        <v>42</v>
      </c>
    </row>
    <row r="12" spans="1:9" ht="17.25" thickBot="1">
      <c r="A12" s="1285" t="s">
        <v>43</v>
      </c>
      <c r="B12" s="2478" t="s">
        <v>44</v>
      </c>
      <c r="C12" s="2541"/>
      <c r="D12" s="2541"/>
      <c r="E12" s="2479"/>
      <c r="F12" s="2478">
        <v>3</v>
      </c>
      <c r="G12" s="2479"/>
      <c r="H12" s="1287">
        <v>4</v>
      </c>
      <c r="I12" s="1288" t="s">
        <v>92</v>
      </c>
    </row>
    <row r="13" spans="1:9" ht="25.5" customHeight="1">
      <c r="A13" s="1289" t="s">
        <v>93</v>
      </c>
      <c r="B13" s="1279" t="s">
        <v>64</v>
      </c>
      <c r="C13" s="1280"/>
      <c r="D13" s="1280"/>
      <c r="E13" s="1281"/>
      <c r="F13" s="1008"/>
      <c r="G13" s="1009"/>
      <c r="H13" s="1010"/>
      <c r="I13" s="1290">
        <f>I14+I18</f>
        <v>3852000</v>
      </c>
    </row>
    <row r="14" spans="1:9" ht="18.75" customHeight="1">
      <c r="A14" s="1291">
        <v>1</v>
      </c>
      <c r="B14" s="974" t="s">
        <v>542</v>
      </c>
      <c r="C14" s="961"/>
      <c r="D14" s="961"/>
      <c r="E14" s="1014"/>
      <c r="F14" s="995"/>
      <c r="G14" s="1015"/>
      <c r="H14" s="1016"/>
      <c r="I14" s="1292">
        <f>I17+I16+I15</f>
        <v>3792000</v>
      </c>
    </row>
    <row r="15" spans="1:9" ht="18.75" customHeight="1">
      <c r="A15" s="1291"/>
      <c r="B15" s="1017"/>
      <c r="C15" s="534" t="s">
        <v>543</v>
      </c>
      <c r="D15" s="1018"/>
      <c r="E15" s="1019"/>
      <c r="F15" s="995">
        <v>36</v>
      </c>
      <c r="G15" s="1015" t="s">
        <v>496</v>
      </c>
      <c r="H15" s="1016">
        <v>27000</v>
      </c>
      <c r="I15" s="1293">
        <f>F15*H15</f>
        <v>972000</v>
      </c>
    </row>
    <row r="16" spans="1:9" ht="18.75" customHeight="1">
      <c r="A16" s="1291"/>
      <c r="B16" s="1441" t="s">
        <v>636</v>
      </c>
      <c r="C16" s="534" t="s">
        <v>708</v>
      </c>
      <c r="D16" s="1018"/>
      <c r="E16" s="1019"/>
      <c r="F16" s="995">
        <v>36</v>
      </c>
      <c r="G16" s="1015" t="s">
        <v>496</v>
      </c>
      <c r="H16" s="1016">
        <v>20000</v>
      </c>
      <c r="I16" s="1293">
        <f>F16*H16</f>
        <v>720000</v>
      </c>
    </row>
    <row r="17" spans="1:9" ht="18.75" customHeight="1">
      <c r="A17" s="1291"/>
      <c r="C17" s="961" t="s">
        <v>709</v>
      </c>
      <c r="D17" s="961"/>
      <c r="E17" s="1014"/>
      <c r="F17" s="983">
        <v>840</v>
      </c>
      <c r="G17" s="1015" t="s">
        <v>496</v>
      </c>
      <c r="H17" s="985">
        <v>2500</v>
      </c>
      <c r="I17" s="1293">
        <f>F17*H17</f>
        <v>2100000</v>
      </c>
    </row>
    <row r="18" spans="1:9" ht="18.75" customHeight="1">
      <c r="A18" s="1291">
        <v>2</v>
      </c>
      <c r="B18" s="1018" t="s">
        <v>446</v>
      </c>
      <c r="D18" s="1018"/>
      <c r="E18" s="1019"/>
      <c r="F18" s="983"/>
      <c r="G18" s="1015"/>
      <c r="H18" s="985"/>
      <c r="I18" s="1293">
        <f>F19*H19</f>
        <v>60000</v>
      </c>
    </row>
    <row r="19" spans="1:9" ht="15.75">
      <c r="A19" s="1291"/>
      <c r="B19" s="1017"/>
      <c r="C19" s="534" t="s">
        <v>515</v>
      </c>
      <c r="D19" s="1018"/>
      <c r="E19" s="1019"/>
      <c r="F19" s="983">
        <v>300</v>
      </c>
      <c r="G19" s="1015" t="s">
        <v>454</v>
      </c>
      <c r="H19" s="985">
        <v>200</v>
      </c>
      <c r="I19" s="1293">
        <f>F19*H19</f>
        <v>60000</v>
      </c>
    </row>
    <row r="20" spans="1:9" ht="21.75" customHeight="1">
      <c r="A20" s="1294" t="s">
        <v>109</v>
      </c>
      <c r="B20" s="976" t="s">
        <v>66</v>
      </c>
      <c r="C20" s="977"/>
      <c r="D20" s="977"/>
      <c r="E20" s="978"/>
      <c r="F20" s="406"/>
      <c r="G20" s="1020"/>
      <c r="H20" s="1021"/>
      <c r="I20" s="1295">
        <f>F21*H21</f>
        <v>3900000</v>
      </c>
    </row>
    <row r="21" spans="1:9" ht="18.75" customHeight="1">
      <c r="A21" s="1291">
        <v>1</v>
      </c>
      <c r="B21" s="1017"/>
      <c r="C21" s="534" t="s">
        <v>544</v>
      </c>
      <c r="D21" s="1018"/>
      <c r="E21" s="1019"/>
      <c r="F21" s="983">
        <v>2</v>
      </c>
      <c r="G21" s="1015"/>
      <c r="H21" s="985">
        <v>1950000</v>
      </c>
      <c r="I21" s="1293">
        <f>F21*H21</f>
        <v>3900000</v>
      </c>
    </row>
    <row r="22" spans="1:9" ht="18.75" customHeight="1">
      <c r="A22" s="1291"/>
      <c r="B22" s="1017"/>
      <c r="C22" s="534"/>
      <c r="D22" s="1018"/>
      <c r="E22" s="1019"/>
      <c r="F22" s="983"/>
      <c r="G22" s="1015"/>
      <c r="H22" s="985"/>
      <c r="I22" s="1293"/>
    </row>
    <row r="23" spans="1:9" ht="25.5" customHeight="1" thickBot="1">
      <c r="A23" s="1296"/>
      <c r="B23" s="1297"/>
      <c r="C23" s="1298" t="s">
        <v>567</v>
      </c>
      <c r="D23" s="1298"/>
      <c r="E23" s="1299"/>
      <c r="F23" s="1297"/>
      <c r="G23" s="1299"/>
      <c r="H23" s="1300"/>
      <c r="I23" s="1301">
        <f>I20+I13</f>
        <v>7752000</v>
      </c>
    </row>
    <row r="24" spans="1:9" ht="25.5" customHeight="1">
      <c r="A24" s="1304"/>
      <c r="B24" s="1304"/>
      <c r="C24" s="1304"/>
      <c r="D24" s="1304"/>
      <c r="E24" s="1305"/>
      <c r="F24" s="2591" t="s">
        <v>438</v>
      </c>
      <c r="G24" s="2592"/>
      <c r="H24" s="1302">
        <v>0.02</v>
      </c>
      <c r="I24" s="1303">
        <f>I23*H24</f>
        <v>155040</v>
      </c>
    </row>
    <row r="25" spans="1:10" ht="25.5" customHeight="1" thickBot="1">
      <c r="A25" s="480"/>
      <c r="B25" s="480"/>
      <c r="C25" s="480"/>
      <c r="D25" s="480"/>
      <c r="E25" s="1306"/>
      <c r="F25" s="1298" t="s">
        <v>439</v>
      </c>
      <c r="G25" s="1299"/>
      <c r="H25" s="1300"/>
      <c r="I25" s="1958">
        <f>I24+I23</f>
        <v>7907040</v>
      </c>
      <c r="J25" s="1959" t="s">
        <v>761</v>
      </c>
    </row>
    <row r="26" spans="1:9" ht="15.75">
      <c r="A26" s="390"/>
      <c r="B26" s="390"/>
      <c r="C26" s="390"/>
      <c r="D26" s="390"/>
      <c r="E26" s="390"/>
      <c r="F26" s="390"/>
      <c r="G26" s="390"/>
      <c r="H26" s="390"/>
      <c r="I26" s="1022"/>
    </row>
    <row r="27" spans="1:9" ht="15.75">
      <c r="A27" s="390"/>
      <c r="B27" s="390"/>
      <c r="C27" s="390"/>
      <c r="D27" s="390"/>
      <c r="E27" s="390"/>
      <c r="F27" s="390"/>
      <c r="G27" s="390"/>
      <c r="H27" s="390"/>
      <c r="I27" s="1022"/>
    </row>
    <row r="28" spans="1:9" ht="16.5">
      <c r="A28" s="678"/>
      <c r="B28" s="678"/>
      <c r="C28" s="678"/>
      <c r="D28" s="678"/>
      <c r="E28" s="678"/>
      <c r="F28" s="678"/>
      <c r="G28" s="946" t="str">
        <f>'RAB  2.1'!G115:I115</f>
        <v>Galungan,1 Nopember 2017</v>
      </c>
      <c r="H28" s="945"/>
      <c r="I28" s="986"/>
    </row>
    <row r="29" spans="1:9" ht="16.5">
      <c r="A29" s="2253" t="s">
        <v>163</v>
      </c>
      <c r="B29" s="2253"/>
      <c r="C29" s="2253"/>
      <c r="D29" s="946"/>
      <c r="E29" s="678"/>
      <c r="F29" s="678"/>
      <c r="G29" s="946" t="s">
        <v>182</v>
      </c>
      <c r="H29" s="946"/>
      <c r="I29" s="986"/>
    </row>
    <row r="30" spans="1:9" ht="39" customHeight="1">
      <c r="A30" s="2253" t="s">
        <v>377</v>
      </c>
      <c r="B30" s="2253"/>
      <c r="C30" s="2253"/>
      <c r="D30" s="946"/>
      <c r="E30" s="946"/>
      <c r="F30" s="2558" t="str">
        <f>E6</f>
        <v>Kegiatan Pengembangan Tenaga Kesehatan Desa Pengelolaan dan Pembinaan Posyandu</v>
      </c>
      <c r="G30" s="2558"/>
      <c r="H30" s="2558"/>
      <c r="I30" s="2558"/>
    </row>
    <row r="31" spans="1:9" ht="16.5">
      <c r="A31" s="946"/>
      <c r="B31" s="946"/>
      <c r="C31" s="946"/>
      <c r="D31" s="946"/>
      <c r="E31" s="946"/>
      <c r="F31" s="678"/>
      <c r="G31" s="722"/>
      <c r="H31" s="946"/>
      <c r="I31" s="986"/>
    </row>
    <row r="32" spans="1:9" ht="16.5">
      <c r="A32" s="946"/>
      <c r="B32" s="946"/>
      <c r="C32" s="946"/>
      <c r="D32" s="946"/>
      <c r="E32" s="946"/>
      <c r="F32" s="678"/>
      <c r="G32" s="722"/>
      <c r="H32" s="946"/>
      <c r="I32" s="986"/>
    </row>
    <row r="33" spans="1:9" ht="16.5">
      <c r="A33" s="2300" t="s">
        <v>374</v>
      </c>
      <c r="B33" s="2300"/>
      <c r="C33" s="2300"/>
      <c r="D33" s="948"/>
      <c r="E33" s="946"/>
      <c r="F33" s="2253" t="s">
        <v>379</v>
      </c>
      <c r="G33" s="2253"/>
      <c r="H33" s="2253"/>
      <c r="I33" s="2253"/>
    </row>
    <row r="34" spans="1:9" ht="15.75">
      <c r="A34" s="105"/>
      <c r="B34" s="105"/>
      <c r="C34" s="105"/>
      <c r="D34" s="105"/>
      <c r="E34" s="105"/>
      <c r="F34" s="104"/>
      <c r="G34" s="1023"/>
      <c r="H34" s="105"/>
      <c r="I34" s="1024"/>
    </row>
    <row r="43" ht="14.25" customHeight="1"/>
    <row r="46" spans="1:9" ht="17.25">
      <c r="A46" s="1002" t="s">
        <v>8</v>
      </c>
      <c r="B46" s="272" t="s">
        <v>83</v>
      </c>
      <c r="C46" s="272"/>
      <c r="D46" s="272" t="s">
        <v>38</v>
      </c>
      <c r="E46" s="947" t="s">
        <v>68</v>
      </c>
      <c r="F46" s="947"/>
      <c r="G46" s="947"/>
      <c r="H46" s="947"/>
      <c r="I46" s="1003"/>
    </row>
    <row r="47" spans="1:9" ht="37.5" customHeight="1">
      <c r="A47" s="1002" t="s">
        <v>9</v>
      </c>
      <c r="B47" s="272" t="s">
        <v>84</v>
      </c>
      <c r="C47" s="272"/>
      <c r="D47" s="272" t="s">
        <v>38</v>
      </c>
      <c r="E47" s="2590" t="str">
        <f>'RINGKASAN APB DES'!F144</f>
        <v>Kegiatan Fasilitasi, Pembangunan, Pembinaan dan Pengelolaan Pendidikan Anak Usia Dini (PAUD)</v>
      </c>
      <c r="F47" s="2590"/>
      <c r="G47" s="2590"/>
      <c r="H47" s="2590"/>
      <c r="I47" s="2590"/>
    </row>
    <row r="48" spans="1:9" ht="17.25">
      <c r="A48" s="1002" t="s">
        <v>10</v>
      </c>
      <c r="B48" s="272" t="s">
        <v>85</v>
      </c>
      <c r="C48" s="272"/>
      <c r="D48" s="272" t="s">
        <v>38</v>
      </c>
      <c r="E48" s="272" t="s">
        <v>86</v>
      </c>
      <c r="F48" s="1027"/>
      <c r="G48" s="1027"/>
      <c r="H48" s="1027"/>
      <c r="I48" s="1005"/>
    </row>
    <row r="49" spans="1:9" ht="17.25">
      <c r="A49" s="982" t="s">
        <v>11</v>
      </c>
      <c r="B49" s="1277" t="s">
        <v>434</v>
      </c>
      <c r="C49" s="1276"/>
      <c r="D49" s="1006" t="s">
        <v>38</v>
      </c>
      <c r="E49" s="1278" t="s">
        <v>541</v>
      </c>
      <c r="F49" s="1000"/>
      <c r="G49" s="1000"/>
      <c r="H49" s="1000"/>
      <c r="I49" s="1001"/>
    </row>
    <row r="50" spans="1:9" ht="17.25" thickBot="1">
      <c r="A50" s="1006"/>
      <c r="B50" s="1006"/>
      <c r="C50" s="1006"/>
      <c r="D50" s="1006"/>
      <c r="E50" s="1007"/>
      <c r="F50" s="1000"/>
      <c r="G50" s="1000"/>
      <c r="H50" s="1000"/>
      <c r="I50" s="1001"/>
    </row>
    <row r="51" spans="1:9" ht="15.75" customHeight="1">
      <c r="A51" s="2480" t="s">
        <v>87</v>
      </c>
      <c r="B51" s="2474" t="s">
        <v>88</v>
      </c>
      <c r="C51" s="2556"/>
      <c r="D51" s="2556"/>
      <c r="E51" s="2475"/>
      <c r="F51" s="2474" t="s">
        <v>568</v>
      </c>
      <c r="G51" s="2475"/>
      <c r="H51" s="1282" t="s">
        <v>90</v>
      </c>
      <c r="I51" s="1283" t="s">
        <v>91</v>
      </c>
    </row>
    <row r="52" spans="1:9" ht="15.75">
      <c r="A52" s="2481"/>
      <c r="B52" s="2476"/>
      <c r="C52" s="2557"/>
      <c r="D52" s="2557"/>
      <c r="E52" s="2477"/>
      <c r="F52" s="2476"/>
      <c r="G52" s="2477"/>
      <c r="H52" s="1010" t="s">
        <v>42</v>
      </c>
      <c r="I52" s="1284" t="s">
        <v>42</v>
      </c>
    </row>
    <row r="53" spans="1:9" ht="17.25" thickBot="1">
      <c r="A53" s="1285" t="s">
        <v>43</v>
      </c>
      <c r="B53" s="2478" t="s">
        <v>44</v>
      </c>
      <c r="C53" s="2541"/>
      <c r="D53" s="2541"/>
      <c r="E53" s="2479"/>
      <c r="F53" s="2478">
        <v>3</v>
      </c>
      <c r="G53" s="2541"/>
      <c r="H53" s="1307">
        <v>4</v>
      </c>
      <c r="I53" s="1288" t="s">
        <v>92</v>
      </c>
    </row>
    <row r="54" spans="1:9" ht="25.5" customHeight="1">
      <c r="A54" s="1289" t="s">
        <v>93</v>
      </c>
      <c r="B54" s="1279" t="s">
        <v>64</v>
      </c>
      <c r="C54" s="1280"/>
      <c r="D54" s="1280"/>
      <c r="E54" s="1281"/>
      <c r="F54" s="1008"/>
      <c r="G54" s="1009"/>
      <c r="H54" s="1010"/>
      <c r="I54" s="1290">
        <f>I55+I59+I61</f>
        <v>53171591.02</v>
      </c>
    </row>
    <row r="55" spans="1:10" ht="18.75" customHeight="1">
      <c r="A55" s="1314">
        <v>1</v>
      </c>
      <c r="B55" s="1028" t="s">
        <v>446</v>
      </c>
      <c r="C55" s="1038"/>
      <c r="D55" s="1038"/>
      <c r="E55" s="1039"/>
      <c r="F55" s="1029"/>
      <c r="G55" s="1015"/>
      <c r="H55" s="1030"/>
      <c r="I55" s="1315">
        <f>I57+I56+I58</f>
        <v>697591.02</v>
      </c>
      <c r="J55" s="1651"/>
    </row>
    <row r="56" spans="1:16" ht="18.75" customHeight="1">
      <c r="A56" s="1314"/>
      <c r="B56" s="1031"/>
      <c r="C56" s="1032" t="s">
        <v>781</v>
      </c>
      <c r="D56" s="1033"/>
      <c r="E56" s="1034"/>
      <c r="F56" s="1029">
        <v>5</v>
      </c>
      <c r="G56" s="1015" t="s">
        <v>453</v>
      </c>
      <c r="H56" s="1030">
        <v>50000</v>
      </c>
      <c r="I56" s="1316">
        <f>F56*H56</f>
        <v>250000</v>
      </c>
      <c r="J56" s="1651" t="s">
        <v>782</v>
      </c>
      <c r="P56" s="100"/>
    </row>
    <row r="57" spans="1:10" ht="18.75" customHeight="1">
      <c r="A57" s="1314"/>
      <c r="B57" s="1031"/>
      <c r="C57" s="1032" t="s">
        <v>545</v>
      </c>
      <c r="D57" s="1033"/>
      <c r="E57" s="1034"/>
      <c r="F57" s="1029">
        <v>4</v>
      </c>
      <c r="G57" s="1015" t="s">
        <v>499</v>
      </c>
      <c r="H57" s="1030">
        <v>100000</v>
      </c>
      <c r="I57" s="1316">
        <f>F57*H57</f>
        <v>400000</v>
      </c>
      <c r="J57" s="1651" t="s">
        <v>782</v>
      </c>
    </row>
    <row r="58" spans="1:10" ht="18.75" customHeight="1">
      <c r="A58" s="1314"/>
      <c r="B58" s="1032"/>
      <c r="C58" s="1961" t="s">
        <v>780</v>
      </c>
      <c r="D58" s="1033"/>
      <c r="E58" s="1034"/>
      <c r="F58" s="1029">
        <v>1</v>
      </c>
      <c r="G58" s="1015" t="s">
        <v>453</v>
      </c>
      <c r="H58" s="1030">
        <v>47591.02</v>
      </c>
      <c r="I58" s="1316">
        <f>F58*H58</f>
        <v>47591.02</v>
      </c>
      <c r="J58" s="1830" t="s">
        <v>761</v>
      </c>
    </row>
    <row r="59" spans="1:15" ht="18.75" customHeight="1">
      <c r="A59" s="1314">
        <v>2</v>
      </c>
      <c r="B59" s="1033" t="s">
        <v>142</v>
      </c>
      <c r="D59" s="1033"/>
      <c r="E59" s="1034"/>
      <c r="F59" s="1036"/>
      <c r="G59" s="1015"/>
      <c r="H59" s="1037"/>
      <c r="I59" s="1315">
        <f>F60*H60</f>
        <v>36000000</v>
      </c>
      <c r="J59" s="1651" t="s">
        <v>761</v>
      </c>
      <c r="K59" s="1651" t="s">
        <v>761</v>
      </c>
      <c r="L59" s="1651" t="s">
        <v>779</v>
      </c>
      <c r="M59" s="1651"/>
      <c r="N59" s="1651"/>
      <c r="O59" s="1651"/>
    </row>
    <row r="60" spans="1:16" ht="15.75">
      <c r="A60" s="1314"/>
      <c r="B60" s="1031"/>
      <c r="C60" s="2582" t="s">
        <v>546</v>
      </c>
      <c r="D60" s="2582"/>
      <c r="E60" s="2583"/>
      <c r="F60" s="1036">
        <v>12</v>
      </c>
      <c r="G60" s="1015" t="s">
        <v>517</v>
      </c>
      <c r="H60" s="990">
        <v>3000000</v>
      </c>
      <c r="I60" s="1316">
        <f>F60*H60</f>
        <v>36000000</v>
      </c>
      <c r="J60" s="1651"/>
      <c r="K60" s="1829"/>
      <c r="L60" s="1960"/>
      <c r="M60" s="1960"/>
      <c r="N60" s="1960"/>
      <c r="O60" s="1960"/>
      <c r="P60" s="100"/>
    </row>
    <row r="61" spans="1:15" ht="15.75">
      <c r="A61" s="1317">
        <v>3</v>
      </c>
      <c r="B61" s="2584" t="s">
        <v>625</v>
      </c>
      <c r="C61" s="2585"/>
      <c r="D61" s="2585"/>
      <c r="E61" s="2586"/>
      <c r="F61" s="1036"/>
      <c r="G61" s="1015"/>
      <c r="H61" s="990"/>
      <c r="I61" s="1315">
        <f>I62+I65</f>
        <v>16474000</v>
      </c>
      <c r="J61" s="1651" t="s">
        <v>761</v>
      </c>
      <c r="K61" s="100">
        <f>I59+I61+I58</f>
        <v>52521591.02</v>
      </c>
      <c r="L61" s="100">
        <f>I65+I81+I57+I56</f>
        <v>8688888.98</v>
      </c>
      <c r="M61" s="100"/>
      <c r="N61" s="100"/>
      <c r="O61" s="100"/>
    </row>
    <row r="62" spans="1:10" ht="15.75">
      <c r="A62" s="1317"/>
      <c r="B62" s="1386" t="s">
        <v>621</v>
      </c>
      <c r="D62" s="1158"/>
      <c r="E62" s="1159"/>
      <c r="F62" s="1036"/>
      <c r="G62" s="1015"/>
      <c r="H62" s="990"/>
      <c r="I62" s="1316">
        <f>I63+I64</f>
        <v>9450000</v>
      </c>
      <c r="J62" s="1830"/>
    </row>
    <row r="63" spans="1:10" ht="15.75">
      <c r="A63" s="1317"/>
      <c r="B63" s="1110"/>
      <c r="C63" s="1387" t="s">
        <v>622</v>
      </c>
      <c r="D63" s="1111"/>
      <c r="E63" s="1112"/>
      <c r="F63" s="1036">
        <v>35</v>
      </c>
      <c r="G63" s="1015" t="s">
        <v>433</v>
      </c>
      <c r="H63" s="990">
        <v>250000</v>
      </c>
      <c r="I63" s="1316">
        <f>F63*H63</f>
        <v>8750000</v>
      </c>
      <c r="J63" s="1830"/>
    </row>
    <row r="64" spans="1:10" ht="15.75">
      <c r="A64" s="1317"/>
      <c r="B64" s="1113"/>
      <c r="C64" s="1387" t="s">
        <v>623</v>
      </c>
      <c r="D64" s="1111"/>
      <c r="E64" s="1112"/>
      <c r="F64" s="1036">
        <v>2</v>
      </c>
      <c r="G64" s="1015" t="s">
        <v>433</v>
      </c>
      <c r="H64" s="990">
        <v>350000</v>
      </c>
      <c r="I64" s="1316">
        <f>F64*H64</f>
        <v>700000</v>
      </c>
      <c r="J64" s="1830"/>
    </row>
    <row r="65" spans="1:10" ht="15.75">
      <c r="A65" s="1314">
        <v>4</v>
      </c>
      <c r="B65" s="1156" t="s">
        <v>624</v>
      </c>
      <c r="D65" s="1038"/>
      <c r="E65" s="1039"/>
      <c r="F65" s="1036"/>
      <c r="G65" s="1015"/>
      <c r="H65" s="1037"/>
      <c r="I65" s="1316">
        <f>I66+I67+I68+I69+I70+I71</f>
        <v>7024000</v>
      </c>
      <c r="J65" s="1651" t="s">
        <v>782</v>
      </c>
    </row>
    <row r="66" spans="1:11" ht="15.75">
      <c r="A66" s="1314"/>
      <c r="B66" s="1031"/>
      <c r="C66" s="1038" t="s">
        <v>547</v>
      </c>
      <c r="D66" s="1038"/>
      <c r="E66" s="1039"/>
      <c r="F66" s="1036">
        <v>30</v>
      </c>
      <c r="G66" s="1015" t="s">
        <v>496</v>
      </c>
      <c r="H66" s="990">
        <v>25000</v>
      </c>
      <c r="I66" s="1316">
        <f aca="true" t="shared" si="0" ref="I66:I71">H66*F66</f>
        <v>750000</v>
      </c>
      <c r="K66" s="100"/>
    </row>
    <row r="67" spans="1:11" ht="15.75">
      <c r="A67" s="1314"/>
      <c r="B67" s="1031"/>
      <c r="C67" s="1038" t="s">
        <v>548</v>
      </c>
      <c r="D67" s="1038"/>
      <c r="E67" s="1039"/>
      <c r="F67" s="1036">
        <v>30</v>
      </c>
      <c r="G67" s="1015" t="s">
        <v>496</v>
      </c>
      <c r="H67" s="990">
        <v>25000</v>
      </c>
      <c r="I67" s="1316">
        <f t="shared" si="0"/>
        <v>750000</v>
      </c>
      <c r="K67" s="1815"/>
    </row>
    <row r="68" spans="1:9" ht="15.75">
      <c r="A68" s="1314"/>
      <c r="B68" s="1031"/>
      <c r="C68" s="1038" t="s">
        <v>549</v>
      </c>
      <c r="D68" s="1038"/>
      <c r="E68" s="1039"/>
      <c r="F68" s="1036">
        <v>2</v>
      </c>
      <c r="G68" s="1015" t="s">
        <v>496</v>
      </c>
      <c r="H68" s="990">
        <v>2000</v>
      </c>
      <c r="I68" s="1316">
        <f t="shared" si="0"/>
        <v>4000</v>
      </c>
    </row>
    <row r="69" spans="1:9" ht="15.75">
      <c r="A69" s="1314"/>
      <c r="B69" s="1031"/>
      <c r="C69" s="1038" t="s">
        <v>550</v>
      </c>
      <c r="D69" s="1038"/>
      <c r="E69" s="1039"/>
      <c r="F69" s="1036">
        <v>30</v>
      </c>
      <c r="G69" s="1015" t="s">
        <v>496</v>
      </c>
      <c r="H69" s="990">
        <v>20000</v>
      </c>
      <c r="I69" s="1316">
        <f t="shared" si="0"/>
        <v>600000</v>
      </c>
    </row>
    <row r="70" spans="1:9" ht="15.75">
      <c r="A70" s="1314"/>
      <c r="B70" s="1031"/>
      <c r="C70" s="1038" t="s">
        <v>551</v>
      </c>
      <c r="D70" s="1038"/>
      <c r="E70" s="1039"/>
      <c r="F70" s="1036">
        <v>12</v>
      </c>
      <c r="G70" s="1015" t="s">
        <v>442</v>
      </c>
      <c r="H70" s="990">
        <v>60000</v>
      </c>
      <c r="I70" s="1316">
        <f t="shared" si="0"/>
        <v>720000</v>
      </c>
    </row>
    <row r="71" spans="1:9" ht="15.75">
      <c r="A71" s="1314"/>
      <c r="B71" s="1031"/>
      <c r="C71" s="1038" t="s">
        <v>552</v>
      </c>
      <c r="D71" s="1038"/>
      <c r="E71" s="1039"/>
      <c r="F71" s="1036">
        <v>4200</v>
      </c>
      <c r="G71" s="1015" t="s">
        <v>556</v>
      </c>
      <c r="H71" s="990">
        <v>1000</v>
      </c>
      <c r="I71" s="1316">
        <f t="shared" si="0"/>
        <v>4200000</v>
      </c>
    </row>
    <row r="72" spans="1:9" ht="24" customHeight="1">
      <c r="A72" s="1318" t="s">
        <v>109</v>
      </c>
      <c r="B72" s="976" t="s">
        <v>66</v>
      </c>
      <c r="C72" s="1038"/>
      <c r="D72" s="977"/>
      <c r="E72" s="978"/>
      <c r="F72" s="406"/>
      <c r="G72" s="1020"/>
      <c r="H72" s="1021"/>
      <c r="I72" s="1295">
        <f>I73+I75</f>
        <v>0</v>
      </c>
    </row>
    <row r="73" spans="1:9" ht="20.25" customHeight="1">
      <c r="A73" s="1294"/>
      <c r="B73" s="976"/>
      <c r="C73" s="975" t="s">
        <v>553</v>
      </c>
      <c r="D73" s="977"/>
      <c r="E73" s="978"/>
      <c r="F73" s="983">
        <v>1</v>
      </c>
      <c r="G73" s="1015" t="s">
        <v>555</v>
      </c>
      <c r="H73" s="535">
        <v>8000000</v>
      </c>
      <c r="I73" s="1293"/>
    </row>
    <row r="74" spans="1:9" ht="18.75" customHeight="1" hidden="1">
      <c r="A74" s="1294"/>
      <c r="B74" s="1031"/>
      <c r="C74" s="977"/>
      <c r="D74" s="1033"/>
      <c r="E74" s="1034"/>
      <c r="F74" s="1036"/>
      <c r="G74" s="1015"/>
      <c r="H74" s="990"/>
      <c r="I74" s="1293"/>
    </row>
    <row r="75" spans="1:9" ht="18.75" customHeight="1">
      <c r="A75" s="1314"/>
      <c r="B75" s="1031"/>
      <c r="C75" s="1033" t="s">
        <v>554</v>
      </c>
      <c r="D75" s="1033"/>
      <c r="E75" s="1034"/>
      <c r="F75" s="1036">
        <v>1</v>
      </c>
      <c r="G75" s="1015" t="s">
        <v>455</v>
      </c>
      <c r="H75" s="990">
        <v>1500000</v>
      </c>
      <c r="I75" s="1293"/>
    </row>
    <row r="76" spans="1:9" ht="18.75" customHeight="1">
      <c r="A76" s="1314"/>
      <c r="B76" s="1031"/>
      <c r="C76" s="1032"/>
      <c r="D76" s="1033"/>
      <c r="E76" s="1034"/>
      <c r="F76" s="1036"/>
      <c r="G76" s="1015"/>
      <c r="H76" s="1037"/>
      <c r="I76" s="1316"/>
    </row>
    <row r="77" spans="1:9" ht="17.25" customHeight="1" thickBot="1">
      <c r="A77" s="2587" t="s">
        <v>567</v>
      </c>
      <c r="B77" s="2588"/>
      <c r="C77" s="2588"/>
      <c r="D77" s="2588"/>
      <c r="E77" s="2588"/>
      <c r="F77" s="2588"/>
      <c r="G77" s="2588"/>
      <c r="H77" s="2589"/>
      <c r="I77" s="1319">
        <f>I72+I54</f>
        <v>53171591.02</v>
      </c>
    </row>
    <row r="78" spans="1:9" ht="18.75" customHeight="1" hidden="1">
      <c r="A78" s="1308">
        <v>2</v>
      </c>
      <c r="B78" s="1309"/>
      <c r="C78" s="1310"/>
      <c r="D78" s="1310"/>
      <c r="E78" s="1311"/>
      <c r="F78" s="1029">
        <v>0</v>
      </c>
      <c r="G78" s="1312" t="s">
        <v>114</v>
      </c>
      <c r="H78" s="1313">
        <v>0</v>
      </c>
      <c r="I78" s="1030">
        <f>H78*F78</f>
        <v>0</v>
      </c>
    </row>
    <row r="79" spans="1:9" ht="18.75" customHeight="1" hidden="1">
      <c r="A79" s="1040"/>
      <c r="B79" s="1031"/>
      <c r="C79" s="1032"/>
      <c r="D79" s="1033"/>
      <c r="E79" s="1034"/>
      <c r="F79" s="1036">
        <v>0</v>
      </c>
      <c r="G79" s="984" t="s">
        <v>114</v>
      </c>
      <c r="H79" s="1037">
        <v>0</v>
      </c>
      <c r="I79" s="990">
        <f>H79*F79</f>
        <v>0</v>
      </c>
    </row>
    <row r="80" spans="1:9" ht="18.75" customHeight="1" hidden="1">
      <c r="A80" s="1041"/>
      <c r="B80" s="1042"/>
      <c r="C80" s="1043"/>
      <c r="D80" s="1044"/>
      <c r="E80" s="1045"/>
      <c r="F80" s="1046">
        <v>0</v>
      </c>
      <c r="G80" s="1047" t="s">
        <v>114</v>
      </c>
      <c r="H80" s="1048">
        <v>0</v>
      </c>
      <c r="I80" s="1049">
        <f>H80*F80</f>
        <v>0</v>
      </c>
    </row>
    <row r="81" spans="1:11" ht="18.75" customHeight="1">
      <c r="A81" s="1323"/>
      <c r="B81" s="1324"/>
      <c r="C81" s="1324"/>
      <c r="D81" s="1325"/>
      <c r="E81" s="1326"/>
      <c r="F81" s="2559" t="s">
        <v>438</v>
      </c>
      <c r="G81" s="2560"/>
      <c r="H81" s="1320">
        <v>0.02</v>
      </c>
      <c r="I81" s="1321">
        <v>1014888.98</v>
      </c>
      <c r="J81" s="1651" t="s">
        <v>783</v>
      </c>
      <c r="K81" s="100"/>
    </row>
    <row r="82" spans="1:15" ht="18.75" customHeight="1" thickBot="1">
      <c r="A82" s="1050"/>
      <c r="B82" s="1051"/>
      <c r="C82" s="1051"/>
      <c r="D82" s="1327"/>
      <c r="E82" s="1328"/>
      <c r="F82" s="2561" t="s">
        <v>439</v>
      </c>
      <c r="G82" s="2562"/>
      <c r="H82" s="1322"/>
      <c r="I82" s="1319">
        <f>I81+I77</f>
        <v>54186480</v>
      </c>
      <c r="J82" s="1651"/>
      <c r="L82" s="100"/>
      <c r="M82" s="100"/>
      <c r="N82" s="100"/>
      <c r="O82" s="100"/>
    </row>
    <row r="83" spans="1:9" ht="18.75" customHeight="1">
      <c r="A83" s="1050"/>
      <c r="B83" s="1051"/>
      <c r="C83" s="1051"/>
      <c r="D83" s="1327"/>
      <c r="E83" s="1329"/>
      <c r="F83" s="1330"/>
      <c r="G83" s="1330"/>
      <c r="H83" s="1331"/>
      <c r="I83" s="1332"/>
    </row>
    <row r="84" spans="1:9" ht="15.75">
      <c r="A84" s="390"/>
      <c r="B84" s="390"/>
      <c r="C84" s="390"/>
      <c r="D84" s="390"/>
      <c r="E84" s="390"/>
      <c r="F84" s="390"/>
      <c r="G84" s="390"/>
      <c r="H84" s="390"/>
      <c r="I84" s="1022"/>
    </row>
    <row r="85" spans="1:9" ht="15.75">
      <c r="A85" s="390"/>
      <c r="B85" s="390"/>
      <c r="C85" s="390"/>
      <c r="D85" s="390"/>
      <c r="E85" s="390"/>
      <c r="F85" s="390"/>
      <c r="G85" s="390"/>
      <c r="H85" s="390"/>
      <c r="I85" s="1022"/>
    </row>
    <row r="86" spans="1:9" ht="16.5">
      <c r="A86" s="678"/>
      <c r="B86" s="678"/>
      <c r="C86" s="678"/>
      <c r="D86" s="678"/>
      <c r="E86" s="678"/>
      <c r="F86" s="678"/>
      <c r="G86" s="2303" t="str">
        <f>'RAB  2.1'!G115:I115</f>
        <v>Galungan,1 Nopember 2017</v>
      </c>
      <c r="H86" s="2303"/>
      <c r="I86" s="2303"/>
    </row>
    <row r="87" spans="1:9" ht="16.5">
      <c r="A87" s="2253" t="s">
        <v>163</v>
      </c>
      <c r="B87" s="2253"/>
      <c r="C87" s="2253"/>
      <c r="D87" s="2253"/>
      <c r="E87" s="678"/>
      <c r="F87" s="678"/>
      <c r="G87" s="2253" t="s">
        <v>182</v>
      </c>
      <c r="H87" s="2253"/>
      <c r="I87" s="2253"/>
    </row>
    <row r="88" spans="1:9" ht="33" customHeight="1">
      <c r="A88" s="2253" t="s">
        <v>377</v>
      </c>
      <c r="B88" s="2253"/>
      <c r="C88" s="2253"/>
      <c r="D88" s="2253"/>
      <c r="E88" s="946"/>
      <c r="F88" s="678"/>
      <c r="G88" s="2252" t="s">
        <v>343</v>
      </c>
      <c r="H88" s="2252"/>
      <c r="I88" s="2252"/>
    </row>
    <row r="89" spans="1:9" ht="16.5">
      <c r="A89" s="2253"/>
      <c r="B89" s="2253"/>
      <c r="C89" s="946"/>
      <c r="D89" s="946"/>
      <c r="E89" s="946"/>
      <c r="F89" s="678"/>
      <c r="G89" s="722"/>
      <c r="H89" s="2253"/>
      <c r="I89" s="2253"/>
    </row>
    <row r="90" spans="1:9" ht="16.5">
      <c r="A90" s="2253"/>
      <c r="B90" s="2253"/>
      <c r="C90" s="2253"/>
      <c r="D90" s="2253"/>
      <c r="E90" s="946"/>
      <c r="F90" s="678"/>
      <c r="G90" s="722"/>
      <c r="H90" s="2253"/>
      <c r="I90" s="2253"/>
    </row>
    <row r="91" spans="1:9" ht="16.5">
      <c r="A91" s="2300" t="s">
        <v>374</v>
      </c>
      <c r="B91" s="2300"/>
      <c r="C91" s="2300"/>
      <c r="D91" s="2300"/>
      <c r="E91" s="946"/>
      <c r="F91" s="678"/>
      <c r="G91" s="2253" t="s">
        <v>379</v>
      </c>
      <c r="H91" s="2253"/>
      <c r="I91" s="2253"/>
    </row>
    <row r="92" spans="1:3" ht="15.75">
      <c r="A92" s="1052"/>
      <c r="C92" s="1052"/>
    </row>
    <row r="94" spans="1:9" ht="23.25" customHeight="1">
      <c r="A94" s="1053">
        <v>1</v>
      </c>
      <c r="B94" s="337" t="s">
        <v>83</v>
      </c>
      <c r="C94" s="1000"/>
      <c r="D94" s="337" t="s">
        <v>38</v>
      </c>
      <c r="E94" s="1054" t="s">
        <v>68</v>
      </c>
      <c r="F94" s="1054"/>
      <c r="G94" s="1054"/>
      <c r="H94" s="1054"/>
      <c r="I94" s="1055"/>
    </row>
    <row r="95" spans="1:9" ht="39.75" customHeight="1">
      <c r="A95" s="1002">
        <v>2</v>
      </c>
      <c r="B95" s="272" t="s">
        <v>84</v>
      </c>
      <c r="C95" s="337"/>
      <c r="D95" s="272" t="s">
        <v>38</v>
      </c>
      <c r="E95" s="2260" t="s">
        <v>331</v>
      </c>
      <c r="F95" s="2260"/>
      <c r="G95" s="2260"/>
      <c r="H95" s="2260"/>
      <c r="I95" s="2260"/>
    </row>
    <row r="96" spans="1:9" ht="19.5" customHeight="1">
      <c r="A96" s="1002">
        <v>3</v>
      </c>
      <c r="B96" s="272" t="s">
        <v>85</v>
      </c>
      <c r="C96" s="272"/>
      <c r="D96" s="272" t="s">
        <v>38</v>
      </c>
      <c r="E96" s="272" t="s">
        <v>86</v>
      </c>
      <c r="F96" s="1027"/>
      <c r="G96" s="1027"/>
      <c r="H96" s="1027"/>
      <c r="I96" s="1005"/>
    </row>
    <row r="97" spans="1:9" ht="19.5" customHeight="1">
      <c r="A97" s="1002"/>
      <c r="B97" s="272"/>
      <c r="C97" s="272"/>
      <c r="D97" s="272"/>
      <c r="E97" s="272"/>
      <c r="F97" s="1027"/>
      <c r="G97" s="1027"/>
      <c r="H97" s="1027"/>
      <c r="I97" s="1005"/>
    </row>
    <row r="98" spans="1:9" ht="17.25">
      <c r="A98" s="1002">
        <v>4</v>
      </c>
      <c r="B98" s="1057" t="s">
        <v>557</v>
      </c>
      <c r="C98" s="272" t="s">
        <v>558</v>
      </c>
      <c r="D98" s="1000"/>
      <c r="E98" s="1057" t="s">
        <v>559</v>
      </c>
      <c r="F98" s="1000"/>
      <c r="G98" s="1000"/>
      <c r="H98" s="1000"/>
      <c r="I98" s="1001"/>
    </row>
    <row r="99" spans="1:9" ht="21" customHeight="1">
      <c r="A99" s="1058"/>
      <c r="B99" s="2551" t="s">
        <v>88</v>
      </c>
      <c r="C99" s="2568"/>
      <c r="D99" s="2568"/>
      <c r="E99" s="2552"/>
      <c r="F99" s="2516" t="s">
        <v>568</v>
      </c>
      <c r="G99" s="2518"/>
      <c r="H99" s="1059" t="s">
        <v>90</v>
      </c>
      <c r="I99" s="1060" t="s">
        <v>91</v>
      </c>
    </row>
    <row r="100" spans="1:9" ht="21" customHeight="1">
      <c r="A100" s="1061" t="s">
        <v>87</v>
      </c>
      <c r="B100" s="2551"/>
      <c r="C100" s="2568"/>
      <c r="D100" s="2568"/>
      <c r="E100" s="2552"/>
      <c r="F100" s="2519"/>
      <c r="G100" s="2521"/>
      <c r="H100" s="1062" t="s">
        <v>42</v>
      </c>
      <c r="I100" s="1063" t="s">
        <v>42</v>
      </c>
    </row>
    <row r="101" spans="1:18" ht="15.75" customHeight="1">
      <c r="A101" s="953">
        <v>1</v>
      </c>
      <c r="B101" s="2551" t="s">
        <v>44</v>
      </c>
      <c r="C101" s="2568"/>
      <c r="D101" s="2568"/>
      <c r="E101" s="2552"/>
      <c r="F101" s="2551">
        <v>3</v>
      </c>
      <c r="G101" s="2552"/>
      <c r="H101" s="953">
        <v>4</v>
      </c>
      <c r="I101" s="1064" t="s">
        <v>274</v>
      </c>
      <c r="K101" s="100"/>
      <c r="L101" s="100"/>
      <c r="M101" s="100"/>
      <c r="N101" s="100"/>
      <c r="O101" s="100"/>
      <c r="P101" s="100"/>
      <c r="Q101" s="100"/>
      <c r="R101" s="100"/>
    </row>
    <row r="102" spans="1:18" ht="18" customHeight="1">
      <c r="A102" s="252" t="s">
        <v>143</v>
      </c>
      <c r="B102" s="2258" t="str">
        <f>'RINGKASAN APB DES'!F153</f>
        <v>Belanja Barang dan Jasa</v>
      </c>
      <c r="C102" s="2258"/>
      <c r="D102" s="2258"/>
      <c r="E102" s="2259"/>
      <c r="F102" s="406"/>
      <c r="G102" s="1020"/>
      <c r="H102" s="991"/>
      <c r="I102" s="477">
        <f>I103</f>
        <v>7972650</v>
      </c>
      <c r="J102" s="2529"/>
      <c r="K102" s="2530"/>
      <c r="L102" s="101"/>
      <c r="M102" s="101"/>
      <c r="N102" s="101"/>
      <c r="O102" s="101"/>
      <c r="P102" s="101"/>
      <c r="Q102" s="101"/>
      <c r="R102" s="101"/>
    </row>
    <row r="103" spans="1:18" ht="18" customHeight="1">
      <c r="A103" s="1115">
        <v>1</v>
      </c>
      <c r="B103" s="390" t="s">
        <v>142</v>
      </c>
      <c r="D103" s="954"/>
      <c r="E103" s="955"/>
      <c r="F103" s="476"/>
      <c r="G103" s="1020"/>
      <c r="H103" s="992"/>
      <c r="I103" s="477">
        <f>I104+I105</f>
        <v>7972650</v>
      </c>
      <c r="J103" s="475" t="s">
        <v>691</v>
      </c>
      <c r="K103" s="446"/>
      <c r="L103" s="101">
        <f>I109+'[2]RAB PEMBANGUNAN'!$J$69</f>
        <v>22475000</v>
      </c>
      <c r="M103" s="101">
        <f>I109+'[2]RAB PEMBANGUNAN'!$H$97</f>
        <v>26675000</v>
      </c>
      <c r="N103" s="101">
        <f>L113+M113+N113+O113</f>
        <v>212995000</v>
      </c>
      <c r="O103" s="101"/>
      <c r="P103" s="101"/>
      <c r="Q103" s="101"/>
      <c r="R103" s="101"/>
    </row>
    <row r="104" spans="1:18" ht="18" customHeight="1">
      <c r="A104" s="252"/>
      <c r="B104" s="954"/>
      <c r="C104" s="1116" t="s">
        <v>438</v>
      </c>
      <c r="D104" s="954"/>
      <c r="E104" s="955"/>
      <c r="F104" s="1120">
        <v>1</v>
      </c>
      <c r="G104" s="1015" t="s">
        <v>572</v>
      </c>
      <c r="H104" s="996">
        <f>'[2]RAB PEMBANGUNAN'!$H$106</f>
        <v>4817000</v>
      </c>
      <c r="I104" s="2074">
        <f>H104*F104</f>
        <v>4817000</v>
      </c>
      <c r="J104" s="475"/>
      <c r="K104" s="446"/>
      <c r="L104" s="101">
        <f>L103-P113</f>
        <v>-16965000</v>
      </c>
      <c r="M104" s="101"/>
      <c r="N104" s="101">
        <f>P113-N103</f>
        <v>-173555000</v>
      </c>
      <c r="O104" s="101"/>
      <c r="P104" s="101"/>
      <c r="Q104" s="101"/>
      <c r="R104" s="101"/>
    </row>
    <row r="105" spans="1:18" ht="18" customHeight="1">
      <c r="A105" s="252"/>
      <c r="B105" s="954"/>
      <c r="C105" s="1116" t="s">
        <v>565</v>
      </c>
      <c r="D105" s="954"/>
      <c r="E105" s="955"/>
      <c r="F105" s="1120">
        <v>1</v>
      </c>
      <c r="G105" s="1015" t="s">
        <v>573</v>
      </c>
      <c r="H105" s="996">
        <f>'[2]RAB PEMBANGUNAN'!$H$103+'[2]RAB PEMBANGUNAN'!$H$104+'[2]RAB PEMBANGUNAN'!$H$105</f>
        <v>3155650</v>
      </c>
      <c r="I105" s="2074">
        <f>H105*F105</f>
        <v>3155650</v>
      </c>
      <c r="J105" s="2064"/>
      <c r="K105" s="2065"/>
      <c r="L105" s="2066"/>
      <c r="M105" s="2066"/>
      <c r="N105" s="2066"/>
      <c r="O105" s="2066"/>
      <c r="P105" s="2066"/>
      <c r="Q105" s="101"/>
      <c r="R105" s="101"/>
    </row>
    <row r="106" spans="1:18" ht="18" customHeight="1">
      <c r="A106" s="252"/>
      <c r="B106" s="954"/>
      <c r="C106" s="954"/>
      <c r="D106" s="954"/>
      <c r="E106" s="955"/>
      <c r="F106" s="476"/>
      <c r="G106" s="1020"/>
      <c r="H106" s="992"/>
      <c r="I106" s="2075"/>
      <c r="J106" s="2064"/>
      <c r="K106" s="2065"/>
      <c r="L106" s="2066"/>
      <c r="M106" s="2066"/>
      <c r="N106" s="2066"/>
      <c r="O106" s="2066"/>
      <c r="P106" s="2066"/>
      <c r="Q106" s="101"/>
      <c r="R106" s="101"/>
    </row>
    <row r="107" spans="1:18" ht="18" customHeight="1">
      <c r="A107" s="252" t="s">
        <v>145</v>
      </c>
      <c r="B107" s="954"/>
      <c r="C107" s="954" t="str">
        <f>'RINGKASAN APB DES'!F149</f>
        <v>Belanja Modal</v>
      </c>
      <c r="D107" s="954"/>
      <c r="E107" s="955"/>
      <c r="F107" s="476"/>
      <c r="G107" s="1020"/>
      <c r="H107" s="992"/>
      <c r="I107" s="2075">
        <f>I108+I109</f>
        <v>181928000</v>
      </c>
      <c r="J107" s="2064"/>
      <c r="K107" s="2067"/>
      <c r="L107" s="2068"/>
      <c r="M107" s="2068"/>
      <c r="N107" s="2068"/>
      <c r="O107" s="2068"/>
      <c r="P107" s="2069"/>
      <c r="Q107" s="101"/>
      <c r="R107" s="101"/>
    </row>
    <row r="108" spans="1:18" ht="38.25" customHeight="1">
      <c r="A108" s="1121">
        <v>1</v>
      </c>
      <c r="B108" s="954"/>
      <c r="C108" s="2553" t="s">
        <v>569</v>
      </c>
      <c r="D108" s="2554"/>
      <c r="E108" s="2555"/>
      <c r="F108" s="1120">
        <v>1</v>
      </c>
      <c r="G108" s="1015" t="s">
        <v>571</v>
      </c>
      <c r="H108" s="996">
        <f>'[2]RAB PEMBANGUNAN'!$H$102</f>
        <v>159453000</v>
      </c>
      <c r="I108" s="2075">
        <f>H108*F108</f>
        <v>159453000</v>
      </c>
      <c r="J108" s="2471" t="s">
        <v>834</v>
      </c>
      <c r="K108" s="2472"/>
      <c r="L108" s="2068"/>
      <c r="M108" s="2068"/>
      <c r="N108" s="2068"/>
      <c r="O108" s="2068"/>
      <c r="P108" s="2066"/>
      <c r="Q108" s="101"/>
      <c r="R108" s="101"/>
    </row>
    <row r="109" spans="1:18" ht="35.25" customHeight="1">
      <c r="A109" s="1121">
        <v>2</v>
      </c>
      <c r="B109" s="954"/>
      <c r="C109" s="2553" t="s">
        <v>570</v>
      </c>
      <c r="D109" s="2554"/>
      <c r="E109" s="2555"/>
      <c r="F109" s="2549"/>
      <c r="G109" s="2550"/>
      <c r="H109" s="1117"/>
      <c r="I109" s="2080">
        <f>SUM(I110:I114)</f>
        <v>22475000</v>
      </c>
      <c r="J109" s="475" t="s">
        <v>691</v>
      </c>
      <c r="K109" s="446"/>
      <c r="L109" s="101"/>
      <c r="M109" s="101"/>
      <c r="N109" s="101"/>
      <c r="O109" s="101"/>
      <c r="P109" s="101"/>
      <c r="Q109" s="101"/>
      <c r="R109" s="101"/>
    </row>
    <row r="110" spans="1:18" ht="18" customHeight="1">
      <c r="A110" s="252"/>
      <c r="B110" s="954"/>
      <c r="C110" s="951" t="s">
        <v>560</v>
      </c>
      <c r="D110" s="954"/>
      <c r="E110" s="955"/>
      <c r="F110" s="2063">
        <v>100</v>
      </c>
      <c r="G110" s="1015" t="s">
        <v>563</v>
      </c>
      <c r="H110" s="996">
        <v>76000</v>
      </c>
      <c r="I110" s="2077">
        <f>F110*H110</f>
        <v>7600000</v>
      </c>
      <c r="J110" s="475"/>
      <c r="K110" s="446"/>
      <c r="L110" s="101"/>
      <c r="M110" s="101"/>
      <c r="N110" s="101"/>
      <c r="O110" s="101"/>
      <c r="P110" s="101"/>
      <c r="Q110" s="101"/>
      <c r="R110" s="101"/>
    </row>
    <row r="111" spans="1:18" ht="15.75" customHeight="1">
      <c r="A111" s="993"/>
      <c r="B111" s="1065"/>
      <c r="C111" s="951" t="s">
        <v>561</v>
      </c>
      <c r="D111" s="1066"/>
      <c r="E111" s="1067"/>
      <c r="F111" s="2063">
        <v>35</v>
      </c>
      <c r="G111" s="1015" t="s">
        <v>502</v>
      </c>
      <c r="H111" s="996">
        <v>200000</v>
      </c>
      <c r="I111" s="2078">
        <f>F111*H111</f>
        <v>7000000</v>
      </c>
      <c r="J111" s="475"/>
      <c r="K111" s="2073" t="s">
        <v>761</v>
      </c>
      <c r="L111" s="2085">
        <f>'[2]RAB PEMBANGUNAN'!$H$85+'[2]RAB PEMBANGUNAN'!$H$87+'[2]RAB PEMBANGUNAN'!$H$88</f>
        <v>14960000</v>
      </c>
      <c r="M111" s="2085">
        <f>'[2]RAB PEMBANGUNAN'!$H$102</f>
        <v>159453000</v>
      </c>
      <c r="N111" s="2085"/>
      <c r="O111" s="2085"/>
      <c r="P111" s="2085">
        <v>48106851.84</v>
      </c>
      <c r="Q111" s="2085">
        <f>P111-O111-N111-M111-L111</f>
        <v>-126306148.16</v>
      </c>
      <c r="R111" s="101"/>
    </row>
    <row r="112" spans="1:18" ht="15" customHeight="1">
      <c r="A112" s="994"/>
      <c r="B112" s="956"/>
      <c r="C112" s="951" t="s">
        <v>562</v>
      </c>
      <c r="D112" s="962"/>
      <c r="E112" s="963"/>
      <c r="F112" s="2063">
        <v>35</v>
      </c>
      <c r="G112" s="1015" t="s">
        <v>564</v>
      </c>
      <c r="H112" s="996">
        <v>225000</v>
      </c>
      <c r="I112" s="2078">
        <f>F112*H112</f>
        <v>7875000</v>
      </c>
      <c r="J112" s="475"/>
      <c r="K112" s="2072" t="s">
        <v>779</v>
      </c>
      <c r="L112" s="2084" t="e">
        <f>'[2]RAB PEMBANGUNAN'!$H$68+'[2]RAB PEMBANGUNAN'!$H$70+'[2]RAB PEMBANGUNAN'!$H$72+'[2]RAB PEMBANGUNAN'!$H$73+'[2]RAB PEMBANGUNAN'!$H$78+'[2]RAB PEMBANGUNAN'!$H$79+'[2]RAB PEMBANGUNAN'!$H$82+'[2]RAB PEMBANGUNAN'!$H$86+'[2]RAB PEMBANGUNAN'!$H$89+'[2]RAB PEMBANGUNAN'!$H$100+'[2]RAB PEMBANGUNAN'!$H$103</f>
        <v>#VALUE!</v>
      </c>
      <c r="M112" s="2084"/>
      <c r="N112" s="2084"/>
      <c r="O112" s="2084"/>
      <c r="P112" s="2084">
        <v>92338798.16</v>
      </c>
      <c r="Q112" s="2084" t="e">
        <f>P112-O112-N112-M112-L112</f>
        <v>#VALUE!</v>
      </c>
      <c r="R112" s="101"/>
    </row>
    <row r="113" spans="1:18" ht="15" customHeight="1">
      <c r="A113" s="993"/>
      <c r="B113" s="1068"/>
      <c r="C113" s="44"/>
      <c r="D113" s="961"/>
      <c r="E113" s="1014"/>
      <c r="F113" s="2063"/>
      <c r="G113" s="2061"/>
      <c r="H113" s="2060"/>
      <c r="I113" s="2078"/>
      <c r="K113" s="2081" t="s">
        <v>691</v>
      </c>
      <c r="L113" s="2082">
        <f>I109+'[2]RAB PEMBANGUNAN'!$H$97+'[2]RAB PEMBANGUNAN'!$H$101</f>
        <v>176113000</v>
      </c>
      <c r="M113" s="2082">
        <f>'[2]RAB PEMBANGUNAN'!$H$69+'[2]RAB PEMBANGUNAN'!$H$71+'[2]RAB PEMBANGUNAN'!$H$77+'[2]RAB PEMBANGUNAN'!$H$80</f>
        <v>36882000</v>
      </c>
      <c r="N113" s="2082"/>
      <c r="O113" s="2082"/>
      <c r="P113" s="2083">
        <v>39440000</v>
      </c>
      <c r="Q113" s="2083">
        <f>P113-O113-N113-M113-L113</f>
        <v>-173555000</v>
      </c>
      <c r="R113" s="101"/>
    </row>
    <row r="114" spans="1:18" ht="15" customHeight="1">
      <c r="A114" s="993"/>
      <c r="B114" s="1068"/>
      <c r="C114" s="390"/>
      <c r="D114" s="961"/>
      <c r="E114" s="1014"/>
      <c r="F114" s="2063"/>
      <c r="G114" s="2061"/>
      <c r="H114" s="2060"/>
      <c r="I114" s="2079"/>
      <c r="L114" s="2071" t="e">
        <f>SUM(L111:L113)</f>
        <v>#VALUE!</v>
      </c>
      <c r="M114" s="2071"/>
      <c r="N114" s="2071"/>
      <c r="O114" s="2071"/>
      <c r="P114" s="2070">
        <f>SUM(P111:P113)</f>
        <v>179885650</v>
      </c>
      <c r="Q114" s="2070" t="e">
        <f>SUM(Q111:Q113)</f>
        <v>#VALUE!</v>
      </c>
      <c r="R114" s="101"/>
    </row>
    <row r="115" spans="1:20" ht="16.5" customHeight="1">
      <c r="A115" s="993"/>
      <c r="B115" s="1068"/>
      <c r="C115" s="997" t="s">
        <v>439</v>
      </c>
      <c r="D115" s="951"/>
      <c r="E115" s="952"/>
      <c r="F115" s="983"/>
      <c r="G115" s="1015"/>
      <c r="H115" s="535"/>
      <c r="I115" s="2076">
        <f>I107+I102</f>
        <v>189900650</v>
      </c>
      <c r="K115" s="2062"/>
      <c r="L115" s="2062"/>
      <c r="M115" s="2062"/>
      <c r="N115" s="2062"/>
      <c r="O115" s="2062"/>
      <c r="P115" s="101">
        <f>P114+L116</f>
        <v>179885650</v>
      </c>
      <c r="Q115" s="101"/>
      <c r="R115" s="101"/>
      <c r="S115" s="2531"/>
      <c r="T115" s="2531"/>
    </row>
    <row r="116" spans="1:15" ht="27" customHeight="1">
      <c r="A116" s="998"/>
      <c r="B116" s="1069"/>
      <c r="C116" s="999"/>
      <c r="D116" s="964"/>
      <c r="E116" s="964"/>
      <c r="F116" s="390"/>
      <c r="G116" s="390"/>
      <c r="H116" s="964"/>
      <c r="I116" s="1022"/>
      <c r="K116" s="1817" t="s">
        <v>833</v>
      </c>
      <c r="L116" s="102">
        <f>'[2]RAB PEMBANGUNAN'!$G$98</f>
        <v>0</v>
      </c>
      <c r="M116" s="102"/>
      <c r="N116" s="102"/>
      <c r="O116" s="102"/>
    </row>
    <row r="117" spans="1:11" ht="16.5">
      <c r="A117" s="678"/>
      <c r="B117" s="678"/>
      <c r="C117" s="678"/>
      <c r="D117" s="678"/>
      <c r="E117" s="678"/>
      <c r="F117" s="678"/>
      <c r="G117" s="2303" t="s">
        <v>378</v>
      </c>
      <c r="H117" s="2303"/>
      <c r="I117" s="2303"/>
      <c r="K117" s="100"/>
    </row>
    <row r="118" spans="1:16" ht="16.5">
      <c r="A118" s="2253" t="s">
        <v>163</v>
      </c>
      <c r="B118" s="2253"/>
      <c r="C118" s="2253"/>
      <c r="D118" s="2253"/>
      <c r="E118" s="678"/>
      <c r="F118" s="678"/>
      <c r="G118" s="2253" t="s">
        <v>182</v>
      </c>
      <c r="H118" s="2253"/>
      <c r="I118" s="2253"/>
      <c r="N118" s="100"/>
      <c r="O118" s="100">
        <f>L113+M113+N113+O113</f>
        <v>212995000</v>
      </c>
      <c r="P118" s="100">
        <f>P113-O118</f>
        <v>-173555000</v>
      </c>
    </row>
    <row r="119" spans="1:9" ht="35.25" customHeight="1">
      <c r="A119" s="2253" t="s">
        <v>377</v>
      </c>
      <c r="B119" s="2253"/>
      <c r="C119" s="2253"/>
      <c r="D119" s="2253"/>
      <c r="E119" s="946"/>
      <c r="F119" s="678"/>
      <c r="G119" s="2252" t="str">
        <f>E95</f>
        <v>Kegiatan Pembangunan dan Pemeliharaan Jalan Lingkungan</v>
      </c>
      <c r="H119" s="2252"/>
      <c r="I119" s="2252"/>
    </row>
    <row r="120" spans="1:9" ht="16.5">
      <c r="A120" s="2253"/>
      <c r="B120" s="2253"/>
      <c r="C120" s="946"/>
      <c r="D120" s="946"/>
      <c r="E120" s="946"/>
      <c r="F120" s="678"/>
      <c r="G120" s="722"/>
      <c r="H120" s="2253"/>
      <c r="I120" s="2253"/>
    </row>
    <row r="121" spans="1:9" ht="16.5">
      <c r="A121" s="2253"/>
      <c r="B121" s="2253"/>
      <c r="C121" s="2253"/>
      <c r="D121" s="2253"/>
      <c r="E121" s="946"/>
      <c r="F121" s="678"/>
      <c r="G121" s="722"/>
      <c r="H121" s="2253"/>
      <c r="I121" s="2253"/>
    </row>
    <row r="122" spans="1:9" ht="16.5">
      <c r="A122" s="2300" t="s">
        <v>374</v>
      </c>
      <c r="B122" s="2300"/>
      <c r="C122" s="2300"/>
      <c r="D122" s="2300"/>
      <c r="E122" s="946"/>
      <c r="F122" s="678"/>
      <c r="G122" s="2253" t="s">
        <v>379</v>
      </c>
      <c r="H122" s="2253"/>
      <c r="I122" s="2253"/>
    </row>
    <row r="123" spans="1:3" ht="12.75">
      <c r="A123" s="949"/>
      <c r="C123" s="949"/>
    </row>
    <row r="139" spans="1:9" ht="12.75">
      <c r="A139" s="2053"/>
      <c r="B139" s="2053"/>
      <c r="C139" s="2053"/>
      <c r="D139" s="2053"/>
      <c r="E139" s="2053"/>
      <c r="F139" s="2053"/>
      <c r="G139" s="2053"/>
      <c r="H139" s="2053"/>
      <c r="I139" s="2054"/>
    </row>
    <row r="140" spans="1:9" ht="12.75">
      <c r="A140" s="2053"/>
      <c r="B140" s="2053"/>
      <c r="C140" s="2053"/>
      <c r="D140" s="2053"/>
      <c r="E140" s="2053"/>
      <c r="F140" s="2053"/>
      <c r="G140" s="2053"/>
      <c r="H140" s="2053"/>
      <c r="I140" s="2054"/>
    </row>
    <row r="141" spans="1:9" ht="23.25" customHeight="1">
      <c r="A141" s="1000">
        <v>1</v>
      </c>
      <c r="B141" s="337" t="s">
        <v>83</v>
      </c>
      <c r="C141" s="1000"/>
      <c r="D141" s="337" t="s">
        <v>38</v>
      </c>
      <c r="E141" s="1054" t="s">
        <v>68</v>
      </c>
      <c r="F141" s="1054"/>
      <c r="G141" s="1054"/>
      <c r="H141" s="1054"/>
      <c r="I141" s="1055"/>
    </row>
    <row r="142" spans="1:9" ht="30.75" customHeight="1">
      <c r="A142" s="1056">
        <v>2</v>
      </c>
      <c r="B142" s="272" t="s">
        <v>84</v>
      </c>
      <c r="C142" s="337"/>
      <c r="D142" s="272" t="s">
        <v>38</v>
      </c>
      <c r="E142" s="2260" t="s">
        <v>340</v>
      </c>
      <c r="F142" s="2260"/>
      <c r="G142" s="2260"/>
      <c r="H142" s="2260"/>
      <c r="I142" s="2260"/>
    </row>
    <row r="143" spans="1:9" ht="17.25">
      <c r="A143" s="1002">
        <v>3</v>
      </c>
      <c r="B143" s="272" t="s">
        <v>85</v>
      </c>
      <c r="C143" s="272"/>
      <c r="D143" s="272" t="s">
        <v>38</v>
      </c>
      <c r="E143" s="272" t="s">
        <v>86</v>
      </c>
      <c r="F143" s="272"/>
      <c r="G143" s="272"/>
      <c r="H143" s="272"/>
      <c r="I143" s="1005"/>
    </row>
    <row r="144" spans="1:9" ht="23.25" customHeight="1">
      <c r="A144" s="1002">
        <v>4</v>
      </c>
      <c r="B144" s="272" t="s">
        <v>434</v>
      </c>
      <c r="C144" s="272"/>
      <c r="D144" s="272" t="s">
        <v>38</v>
      </c>
      <c r="E144" s="272" t="s">
        <v>566</v>
      </c>
      <c r="F144" s="272"/>
      <c r="G144" s="1070"/>
      <c r="H144" s="1070"/>
      <c r="I144" s="1070"/>
    </row>
    <row r="145" spans="1:9" ht="20.25" customHeight="1">
      <c r="A145" s="1002"/>
      <c r="B145" s="1057"/>
      <c r="C145" s="272"/>
      <c r="D145" s="1000"/>
      <c r="E145" s="1057"/>
      <c r="F145" s="1000"/>
      <c r="G145" s="1000"/>
      <c r="H145" s="1000"/>
      <c r="I145" s="1001"/>
    </row>
    <row r="146" spans="1:9" ht="21" customHeight="1">
      <c r="A146" s="2547" t="s">
        <v>87</v>
      </c>
      <c r="B146" s="2516" t="s">
        <v>88</v>
      </c>
      <c r="C146" s="2517"/>
      <c r="D146" s="2517"/>
      <c r="E146" s="2518"/>
      <c r="F146" s="2516" t="s">
        <v>568</v>
      </c>
      <c r="G146" s="2518"/>
      <c r="H146" s="1059" t="s">
        <v>90</v>
      </c>
      <c r="I146" s="1060" t="s">
        <v>91</v>
      </c>
    </row>
    <row r="147" spans="1:9" ht="21" customHeight="1">
      <c r="A147" s="2548"/>
      <c r="B147" s="2519"/>
      <c r="C147" s="2520"/>
      <c r="D147" s="2520"/>
      <c r="E147" s="2521"/>
      <c r="F147" s="2519"/>
      <c r="G147" s="2521"/>
      <c r="H147" s="1072" t="s">
        <v>42</v>
      </c>
      <c r="I147" s="1073" t="s">
        <v>42</v>
      </c>
    </row>
    <row r="148" spans="1:9" ht="16.5">
      <c r="A148" s="1074">
        <v>1</v>
      </c>
      <c r="B148" s="2565" t="s">
        <v>44</v>
      </c>
      <c r="C148" s="2566"/>
      <c r="D148" s="2566"/>
      <c r="E148" s="2567"/>
      <c r="F148" s="1011">
        <v>3</v>
      </c>
      <c r="G148" s="1091"/>
      <c r="H148" s="1012">
        <v>4</v>
      </c>
      <c r="I148" s="1013" t="s">
        <v>92</v>
      </c>
    </row>
    <row r="149" spans="1:9" ht="20.25" customHeight="1">
      <c r="A149" s="1129" t="s">
        <v>143</v>
      </c>
      <c r="B149" s="2579" t="str">
        <f>'RINGKASAN APB DES'!F159</f>
        <v>Belanja Barang dan Jasa</v>
      </c>
      <c r="C149" s="2580"/>
      <c r="D149" s="2580"/>
      <c r="E149" s="2581"/>
      <c r="F149" s="1123"/>
      <c r="G149" s="1124"/>
      <c r="H149" s="1139"/>
      <c r="I149" s="1077">
        <f>I151+I155</f>
        <v>0</v>
      </c>
    </row>
    <row r="150" spans="1:11" ht="20.25" customHeight="1">
      <c r="A150" s="1125">
        <v>1</v>
      </c>
      <c r="B150" s="1123" t="s">
        <v>142</v>
      </c>
      <c r="C150" s="1130"/>
      <c r="D150" s="1018"/>
      <c r="E150" s="1019"/>
      <c r="F150" s="1125"/>
      <c r="G150" s="1126"/>
      <c r="H150" s="1138"/>
      <c r="I150" s="479"/>
      <c r="K150" s="404"/>
    </row>
    <row r="151" spans="1:11" ht="20.25" customHeight="1">
      <c r="A151" s="1125"/>
      <c r="B151" s="1123" t="s">
        <v>574</v>
      </c>
      <c r="D151" s="1018"/>
      <c r="E151" s="1019"/>
      <c r="F151" s="1125"/>
      <c r="G151" s="1126"/>
      <c r="H151" s="1138"/>
      <c r="I151" s="1077">
        <f>I152+I153</f>
        <v>0</v>
      </c>
      <c r="K151" s="404"/>
    </row>
    <row r="152" spans="1:9" ht="36.75" customHeight="1">
      <c r="A152" s="1125"/>
      <c r="B152" s="1017" t="s">
        <v>125</v>
      </c>
      <c r="C152" s="2571" t="str">
        <f>B161</f>
        <v>Betonisasi  jalan dari desa ke Bale Banjar Djn Pangkung</v>
      </c>
      <c r="D152" s="2572"/>
      <c r="E152" s="2573"/>
      <c r="F152" s="1842">
        <v>1</v>
      </c>
      <c r="G152" s="1843" t="s">
        <v>576</v>
      </c>
      <c r="H152" s="1137">
        <f>'[2]RAB PEMBANGUNAN'!$H$30</f>
        <v>0</v>
      </c>
      <c r="I152" s="479">
        <f>H152*F152</f>
        <v>0</v>
      </c>
    </row>
    <row r="153" spans="1:9" ht="36.75" customHeight="1">
      <c r="A153" s="1125"/>
      <c r="B153" s="1017" t="s">
        <v>125</v>
      </c>
      <c r="C153" s="2571" t="str">
        <f>B162</f>
        <v>Penyenderan dan Pembangunan Jembatan dari bale banjar menuju asah</v>
      </c>
      <c r="D153" s="2571"/>
      <c r="E153" s="2577"/>
      <c r="F153" s="1842">
        <v>1</v>
      </c>
      <c r="G153" s="1843" t="s">
        <v>576</v>
      </c>
      <c r="H153" s="1137">
        <f>'[2]RAB PEMBANGUNAN'!$H$156</f>
        <v>0</v>
      </c>
      <c r="I153" s="479">
        <f>H153*F153</f>
        <v>0</v>
      </c>
    </row>
    <row r="154" spans="1:9" ht="36.75" customHeight="1">
      <c r="A154" s="1125"/>
      <c r="B154" s="1017"/>
      <c r="C154" s="1133"/>
      <c r="D154" s="1131"/>
      <c r="E154" s="1132"/>
      <c r="F154" s="1842"/>
      <c r="G154" s="1843"/>
      <c r="H154" s="1075"/>
      <c r="I154" s="479"/>
    </row>
    <row r="155" spans="1:16" ht="20.25" customHeight="1">
      <c r="A155" s="1125"/>
      <c r="B155" s="950" t="s">
        <v>565</v>
      </c>
      <c r="C155" s="1128"/>
      <c r="D155" s="962"/>
      <c r="E155" s="963"/>
      <c r="F155" s="1842"/>
      <c r="G155" s="1843"/>
      <c r="H155" s="1138"/>
      <c r="I155" s="1077">
        <f>SUM(I156:I157)</f>
        <v>0</v>
      </c>
      <c r="P155" s="1122"/>
    </row>
    <row r="156" spans="1:9" ht="51" customHeight="1">
      <c r="A156" s="405"/>
      <c r="B156" s="1068" t="s">
        <v>125</v>
      </c>
      <c r="C156" s="2574" t="str">
        <f>B161</f>
        <v>Betonisasi  jalan dari desa ke Bale Banjar Djn Pangkung</v>
      </c>
      <c r="D156" s="2575"/>
      <c r="E156" s="2576"/>
      <c r="F156" s="1842">
        <v>1</v>
      </c>
      <c r="G156" s="1843" t="s">
        <v>576</v>
      </c>
      <c r="H156" s="1078"/>
      <c r="I156" s="479">
        <f>H156*F156</f>
        <v>0</v>
      </c>
    </row>
    <row r="157" spans="1:9" ht="50.25" customHeight="1">
      <c r="A157" s="405"/>
      <c r="B157" s="1068" t="s">
        <v>173</v>
      </c>
      <c r="C157" s="2574" t="str">
        <f>B162</f>
        <v>Penyenderan dan Pembangunan Jembatan dari bale banjar menuju asah</v>
      </c>
      <c r="D157" s="2574"/>
      <c r="E157" s="2578"/>
      <c r="F157" s="1842">
        <v>1</v>
      </c>
      <c r="G157" s="1843" t="s">
        <v>576</v>
      </c>
      <c r="H157" s="1078"/>
      <c r="I157" s="479">
        <f>H157*F157</f>
        <v>0</v>
      </c>
    </row>
    <row r="158" spans="1:13" ht="21" customHeight="1">
      <c r="A158" s="405"/>
      <c r="B158" s="950"/>
      <c r="C158" s="1136"/>
      <c r="D158" s="1134"/>
      <c r="E158" s="1135"/>
      <c r="F158" s="432"/>
      <c r="G158" s="1127"/>
      <c r="H158" s="1076"/>
      <c r="I158" s="1077"/>
      <c r="M158" s="1815">
        <f>H162+H161</f>
        <v>559387500</v>
      </c>
    </row>
    <row r="159" spans="1:13" ht="18.75" customHeight="1">
      <c r="A159" s="421"/>
      <c r="B159" s="1017"/>
      <c r="C159" s="951"/>
      <c r="D159" s="1018"/>
      <c r="E159" s="1019"/>
      <c r="F159" s="426"/>
      <c r="G159" s="1081"/>
      <c r="H159" s="1078"/>
      <c r="I159" s="479"/>
      <c r="M159" s="1815"/>
    </row>
    <row r="160" spans="1:13" ht="18.75" customHeight="1">
      <c r="A160" s="405" t="s">
        <v>145</v>
      </c>
      <c r="B160" s="407" t="str">
        <f>'RINGKASAN APB DES'!F164</f>
        <v>Belanja Modal</v>
      </c>
      <c r="C160" s="951"/>
      <c r="D160" s="1018"/>
      <c r="E160" s="1019"/>
      <c r="F160" s="426"/>
      <c r="G160" s="1081"/>
      <c r="H160" s="1076"/>
      <c r="I160" s="1077">
        <f>SUM(I161:I162)</f>
        <v>559387500</v>
      </c>
      <c r="M160" s="1815"/>
    </row>
    <row r="161" spans="1:10" ht="34.5" customHeight="1">
      <c r="A161" s="421">
        <v>1</v>
      </c>
      <c r="B161" s="2564" t="s">
        <v>706</v>
      </c>
      <c r="C161" s="2569"/>
      <c r="D161" s="2569"/>
      <c r="E161" s="2570"/>
      <c r="F161" s="1844">
        <v>1</v>
      </c>
      <c r="G161" s="1081" t="s">
        <v>770</v>
      </c>
      <c r="H161" s="1078">
        <f>'[2]RAB PEMBANGUNAN'!$H$32</f>
        <v>377561000</v>
      </c>
      <c r="I161" s="479">
        <f>H161*F161</f>
        <v>377561000</v>
      </c>
      <c r="J161" s="1651" t="s">
        <v>761</v>
      </c>
    </row>
    <row r="162" spans="1:15" ht="37.5" customHeight="1">
      <c r="A162" s="421">
        <v>2</v>
      </c>
      <c r="B162" s="2564" t="s">
        <v>629</v>
      </c>
      <c r="C162" s="2450"/>
      <c r="D162" s="2450"/>
      <c r="E162" s="2451"/>
      <c r="F162" s="1844">
        <v>1</v>
      </c>
      <c r="G162" s="1081" t="s">
        <v>770</v>
      </c>
      <c r="H162" s="1078">
        <f>'[2]RAB PEMBANGUNAN'!$H$161</f>
        <v>181826500</v>
      </c>
      <c r="I162" s="479">
        <f>H162*F162</f>
        <v>181826500</v>
      </c>
      <c r="J162" s="1651" t="s">
        <v>784</v>
      </c>
      <c r="K162" s="1962">
        <v>39103000</v>
      </c>
      <c r="L162" s="1651" t="s">
        <v>785</v>
      </c>
      <c r="M162" s="1651"/>
      <c r="N162" s="1651"/>
      <c r="O162" s="1651"/>
    </row>
    <row r="163" spans="1:9" ht="18.75" customHeight="1">
      <c r="A163" s="421"/>
      <c r="B163" s="1017"/>
      <c r="C163" s="951"/>
      <c r="D163" s="1018"/>
      <c r="E163" s="1019"/>
      <c r="F163" s="426"/>
      <c r="G163" s="1081"/>
      <c r="H163" s="1078"/>
      <c r="I163" s="479"/>
    </row>
    <row r="164" spans="1:9" ht="18.75" customHeight="1">
      <c r="A164" s="421"/>
      <c r="B164" s="1017"/>
      <c r="C164" s="962" t="s">
        <v>439</v>
      </c>
      <c r="D164" s="1018"/>
      <c r="E164" s="1019"/>
      <c r="F164" s="426"/>
      <c r="G164" s="1081"/>
      <c r="H164" s="1076">
        <f>H160+H149</f>
        <v>0</v>
      </c>
      <c r="I164" s="1077">
        <f>I160+I149</f>
        <v>559387500</v>
      </c>
    </row>
    <row r="166" spans="1:9" ht="16.5">
      <c r="A166" s="678"/>
      <c r="B166" s="678"/>
      <c r="C166" s="678"/>
      <c r="D166" s="678"/>
      <c r="E166" s="678"/>
      <c r="F166" s="678"/>
      <c r="G166" s="2303" t="str">
        <f>'RAB  2.1'!G115:I115</f>
        <v>Galungan,1 Nopember 2017</v>
      </c>
      <c r="H166" s="2303"/>
      <c r="I166" s="2303"/>
    </row>
    <row r="167" spans="1:9" ht="16.5">
      <c r="A167" s="2253" t="s">
        <v>163</v>
      </c>
      <c r="B167" s="2253"/>
      <c r="C167" s="2253"/>
      <c r="D167" s="2253"/>
      <c r="E167" s="678"/>
      <c r="F167" s="678"/>
      <c r="G167" s="2253" t="s">
        <v>182</v>
      </c>
      <c r="H167" s="2253"/>
      <c r="I167" s="2253"/>
    </row>
    <row r="168" spans="1:9" ht="33" customHeight="1">
      <c r="A168" s="2253" t="s">
        <v>377</v>
      </c>
      <c r="B168" s="2253"/>
      <c r="C168" s="2253"/>
      <c r="D168" s="2253"/>
      <c r="E168" s="946"/>
      <c r="F168" s="678"/>
      <c r="G168" s="2252" t="str">
        <f>E142</f>
        <v>Kegiatan Pembangunan dan Pemeliharaan Jalan dan Jembatan  Desa</v>
      </c>
      <c r="H168" s="2252"/>
      <c r="I168" s="2252"/>
    </row>
    <row r="169" spans="1:9" ht="16.5">
      <c r="A169" s="2253"/>
      <c r="B169" s="2253"/>
      <c r="C169" s="946"/>
      <c r="D169" s="946"/>
      <c r="E169" s="946"/>
      <c r="F169" s="678"/>
      <c r="G169" s="722"/>
      <c r="H169" s="2253"/>
      <c r="I169" s="2253"/>
    </row>
    <row r="170" spans="1:9" ht="16.5">
      <c r="A170" s="2253"/>
      <c r="B170" s="2253"/>
      <c r="C170" s="2253"/>
      <c r="D170" s="2253"/>
      <c r="E170" s="946"/>
      <c r="F170" s="678"/>
      <c r="G170" s="722"/>
      <c r="H170" s="2253"/>
      <c r="I170" s="2253"/>
    </row>
    <row r="171" spans="1:9" ht="16.5">
      <c r="A171" s="2300" t="s">
        <v>374</v>
      </c>
      <c r="B171" s="2300"/>
      <c r="C171" s="2300"/>
      <c r="D171" s="2300"/>
      <c r="E171" s="946"/>
      <c r="F171" s="678"/>
      <c r="G171" s="2253" t="s">
        <v>379</v>
      </c>
      <c r="H171" s="2253"/>
      <c r="I171" s="2253"/>
    </row>
    <row r="174" spans="1:9" ht="12.75">
      <c r="A174" s="1836"/>
      <c r="B174" s="1836"/>
      <c r="C174" s="1836"/>
      <c r="D174" s="1836"/>
      <c r="E174" s="1836"/>
      <c r="F174" s="1836"/>
      <c r="G174" s="1836"/>
      <c r="H174" s="1836"/>
      <c r="I174" s="1837"/>
    </row>
    <row r="175" spans="1:9" ht="21.75" customHeight="1">
      <c r="A175" s="1140">
        <v>1</v>
      </c>
      <c r="B175" s="337" t="s">
        <v>83</v>
      </c>
      <c r="D175" s="337" t="s">
        <v>38</v>
      </c>
      <c r="E175" s="1054" t="s">
        <v>68</v>
      </c>
      <c r="F175" s="1054"/>
      <c r="G175" s="1054"/>
      <c r="H175" s="1054"/>
      <c r="I175" s="1055"/>
    </row>
    <row r="176" spans="1:9" ht="36.75" customHeight="1">
      <c r="A176" s="1056">
        <v>2</v>
      </c>
      <c r="B176" s="272" t="s">
        <v>84</v>
      </c>
      <c r="C176" s="337"/>
      <c r="D176" s="272" t="s">
        <v>38</v>
      </c>
      <c r="E176" s="2260" t="str">
        <f>'RINGKASAN APB DES'!F169</f>
        <v>Kegiatan Pembangunan, Pemeliharaan dan Pengelolaan Sarana Air Bersih Tingkat Desa</v>
      </c>
      <c r="F176" s="2260"/>
      <c r="G176" s="2260"/>
      <c r="H176" s="2260"/>
      <c r="I176" s="2260"/>
    </row>
    <row r="177" spans="1:9" ht="17.25">
      <c r="A177" s="1002">
        <v>3</v>
      </c>
      <c r="B177" s="272" t="s">
        <v>85</v>
      </c>
      <c r="C177" s="272"/>
      <c r="D177" s="272" t="s">
        <v>38</v>
      </c>
      <c r="E177" s="272" t="s">
        <v>86</v>
      </c>
      <c r="F177" s="1027"/>
      <c r="G177" s="1027"/>
      <c r="H177" s="1027"/>
      <c r="I177" s="1005"/>
    </row>
    <row r="178" spans="1:9" ht="17.25">
      <c r="A178" s="1002">
        <v>4</v>
      </c>
      <c r="B178" s="272" t="s">
        <v>434</v>
      </c>
      <c r="C178" s="272"/>
      <c r="D178" s="272" t="s">
        <v>38</v>
      </c>
      <c r="E178" s="272" t="s">
        <v>575</v>
      </c>
      <c r="F178" s="1027"/>
      <c r="G178" s="1027"/>
      <c r="H178" s="1027"/>
      <c r="I178" s="1005"/>
    </row>
    <row r="179" spans="1:9" ht="17.25">
      <c r="A179" s="1002"/>
      <c r="B179" s="1057"/>
      <c r="C179" s="272"/>
      <c r="D179" s="1000"/>
      <c r="E179" s="1057"/>
      <c r="F179" s="1000"/>
      <c r="G179" s="1027"/>
      <c r="H179" s="1027"/>
      <c r="I179" s="1005"/>
    </row>
    <row r="180" spans="1:9" ht="16.5" thickBot="1">
      <c r="A180" s="1088"/>
      <c r="B180" s="329"/>
      <c r="C180" s="1057"/>
      <c r="D180" s="329"/>
      <c r="E180" s="329"/>
      <c r="F180" s="329"/>
      <c r="G180" s="329"/>
      <c r="H180" s="1089"/>
      <c r="I180" s="1090"/>
    </row>
    <row r="181" spans="1:9" ht="24" customHeight="1">
      <c r="A181" s="2542" t="s">
        <v>87</v>
      </c>
      <c r="B181" s="2544" t="s">
        <v>88</v>
      </c>
      <c r="C181" s="2545"/>
      <c r="D181" s="2545"/>
      <c r="E181" s="2546"/>
      <c r="F181" s="2544" t="s">
        <v>568</v>
      </c>
      <c r="G181" s="2546"/>
      <c r="H181" s="1389" t="s">
        <v>90</v>
      </c>
      <c r="I181" s="1390" t="s">
        <v>91</v>
      </c>
    </row>
    <row r="182" spans="1:9" ht="24" customHeight="1">
      <c r="A182" s="2543"/>
      <c r="B182" s="2519"/>
      <c r="C182" s="2520"/>
      <c r="D182" s="2520"/>
      <c r="E182" s="2521"/>
      <c r="F182" s="2519"/>
      <c r="G182" s="2521"/>
      <c r="H182" s="1160" t="s">
        <v>42</v>
      </c>
      <c r="I182" s="1391" t="s">
        <v>42</v>
      </c>
    </row>
    <row r="183" spans="1:9" ht="17.25" thickBot="1">
      <c r="A183" s="1392"/>
      <c r="B183" s="2478" t="s">
        <v>44</v>
      </c>
      <c r="C183" s="2541"/>
      <c r="D183" s="2541"/>
      <c r="E183" s="2479"/>
      <c r="F183" s="1286">
        <v>3</v>
      </c>
      <c r="G183" s="1287"/>
      <c r="H183" s="1287">
        <v>4</v>
      </c>
      <c r="I183" s="1288" t="s">
        <v>92</v>
      </c>
    </row>
    <row r="184" spans="1:16" ht="29.25" customHeight="1">
      <c r="A184" s="1395" t="s">
        <v>143</v>
      </c>
      <c r="B184" s="1396" t="s">
        <v>64</v>
      </c>
      <c r="C184" s="1397"/>
      <c r="D184" s="1398"/>
      <c r="E184" s="1399"/>
      <c r="F184" s="1400"/>
      <c r="G184" s="1401"/>
      <c r="H184" s="1402"/>
      <c r="I184" s="1403">
        <f>I185</f>
        <v>5427616.02</v>
      </c>
      <c r="P184" s="1141"/>
    </row>
    <row r="185" spans="1:9" ht="22.5" customHeight="1">
      <c r="A185" s="1404"/>
      <c r="B185" s="1153" t="s">
        <v>142</v>
      </c>
      <c r="C185" s="1154"/>
      <c r="D185" s="961"/>
      <c r="E185" s="1014"/>
      <c r="F185" s="422"/>
      <c r="G185" s="1087"/>
      <c r="H185" s="423"/>
      <c r="I185" s="1406">
        <f>SUM(I186:I188)</f>
        <v>5427616.02</v>
      </c>
    </row>
    <row r="186" spans="1:9" ht="22.5" customHeight="1">
      <c r="A186" s="1404"/>
      <c r="B186" s="1068"/>
      <c r="C186" s="357" t="s">
        <v>438</v>
      </c>
      <c r="D186" s="961"/>
      <c r="E186" s="1014"/>
      <c r="F186" s="422">
        <v>1</v>
      </c>
      <c r="G186" s="1087" t="s">
        <v>576</v>
      </c>
      <c r="H186" s="423">
        <f>'[2]RAB PEMBANGUNAN'!$H$617</f>
        <v>769088.02</v>
      </c>
      <c r="I186" s="1405">
        <f>H186*F186</f>
        <v>769088.02</v>
      </c>
    </row>
    <row r="187" spans="1:9" ht="22.5" customHeight="1">
      <c r="A187" s="1404"/>
      <c r="B187" s="1068"/>
      <c r="C187" s="357" t="s">
        <v>565</v>
      </c>
      <c r="D187" s="961"/>
      <c r="E187" s="1014"/>
      <c r="F187" s="422">
        <v>1</v>
      </c>
      <c r="G187" s="1087" t="s">
        <v>517</v>
      </c>
      <c r="H187" s="423">
        <f>'[2]RAB PEMBANGUNAN'!$H$618</f>
        <v>1158528</v>
      </c>
      <c r="I187" s="1405">
        <f>H187*F187</f>
        <v>1158528</v>
      </c>
    </row>
    <row r="188" spans="1:15" ht="22.5" customHeight="1">
      <c r="A188" s="1404"/>
      <c r="B188" s="1068"/>
      <c r="C188" s="2004" t="s">
        <v>492</v>
      </c>
      <c r="D188" s="961"/>
      <c r="E188" s="1014"/>
      <c r="F188" s="422">
        <v>50</v>
      </c>
      <c r="G188" s="1087" t="s">
        <v>113</v>
      </c>
      <c r="H188" s="423">
        <v>70000</v>
      </c>
      <c r="I188" s="1405">
        <f>H188*F188</f>
        <v>3500000</v>
      </c>
      <c r="J188" s="1651" t="s">
        <v>814</v>
      </c>
      <c r="L188" s="1815"/>
      <c r="M188" s="1815"/>
      <c r="N188" s="1815"/>
      <c r="O188" s="1815"/>
    </row>
    <row r="189" spans="1:13" ht="22.5" customHeight="1">
      <c r="A189" s="1404" t="s">
        <v>145</v>
      </c>
      <c r="B189" s="1168" t="s">
        <v>66</v>
      </c>
      <c r="C189" s="1154"/>
      <c r="D189" s="961"/>
      <c r="E189" s="1014"/>
      <c r="F189" s="422"/>
      <c r="G189" s="1087"/>
      <c r="H189" s="423"/>
      <c r="I189" s="1406">
        <f>SUM(I190:I194)</f>
        <v>48781416.980000004</v>
      </c>
      <c r="L189" s="1815">
        <f>L190+L191+N192</f>
        <v>38060400</v>
      </c>
      <c r="M189" s="1815">
        <f>I190-L189</f>
        <v>-1927616.0199999958</v>
      </c>
    </row>
    <row r="190" spans="1:12" ht="21.75" customHeight="1">
      <c r="A190" s="1404"/>
      <c r="B190" s="1068" t="s">
        <v>125</v>
      </c>
      <c r="C190" s="2456" t="str">
        <f>'RINGKASAN APB DES'!F173</f>
        <v>Perbaikan Bak penampung</v>
      </c>
      <c r="D190" s="2450"/>
      <c r="E190" s="2451"/>
      <c r="F190" s="422">
        <v>1</v>
      </c>
      <c r="G190" s="1087" t="s">
        <v>532</v>
      </c>
      <c r="H190" s="423">
        <f>'[2]RAB PEMBANGUNAN'!$H$616</f>
        <v>36132783.980000004</v>
      </c>
      <c r="I190" s="1405">
        <f>H190*F190</f>
        <v>36132783.980000004</v>
      </c>
      <c r="J190" s="1651" t="s">
        <v>813</v>
      </c>
      <c r="K190" s="1651" t="s">
        <v>835</v>
      </c>
      <c r="L190">
        <v>13822783.98</v>
      </c>
    </row>
    <row r="191" spans="1:16" ht="33" customHeight="1">
      <c r="A191" s="1404"/>
      <c r="B191" s="1068" t="s">
        <v>173</v>
      </c>
      <c r="C191" s="2456" t="s">
        <v>815</v>
      </c>
      <c r="D191" s="2456"/>
      <c r="E191" s="2457"/>
      <c r="F191" s="422">
        <v>1</v>
      </c>
      <c r="G191" s="1087" t="s">
        <v>150</v>
      </c>
      <c r="H191" s="423">
        <v>5053633</v>
      </c>
      <c r="I191" s="1405">
        <f>H191*F191</f>
        <v>5053633</v>
      </c>
      <c r="J191" s="1651" t="s">
        <v>814</v>
      </c>
      <c r="K191" s="1651" t="s">
        <v>836</v>
      </c>
      <c r="L191">
        <v>1383528</v>
      </c>
      <c r="M191" s="1651" t="s">
        <v>839</v>
      </c>
      <c r="N191" s="1651" t="s">
        <v>838</v>
      </c>
      <c r="P191" s="1962"/>
    </row>
    <row r="192" spans="1:16" ht="33" customHeight="1">
      <c r="A192" s="1404"/>
      <c r="B192" s="1068" t="s">
        <v>125</v>
      </c>
      <c r="C192" s="2005" t="s">
        <v>810</v>
      </c>
      <c r="D192" s="1131"/>
      <c r="E192" s="1132"/>
      <c r="F192" s="422">
        <v>1</v>
      </c>
      <c r="G192" s="1087" t="s">
        <v>150</v>
      </c>
      <c r="H192" s="423">
        <v>4000000</v>
      </c>
      <c r="I192" s="1405">
        <f>H192*F192</f>
        <v>4000000</v>
      </c>
      <c r="J192" s="1651" t="s">
        <v>814</v>
      </c>
      <c r="K192" s="1651" t="s">
        <v>837</v>
      </c>
      <c r="L192" s="1815">
        <v>39002721.02</v>
      </c>
      <c r="M192" s="1815">
        <f>I188+I191+I192+I193+I194</f>
        <v>16148633</v>
      </c>
      <c r="N192" s="1815">
        <f>L192-M192</f>
        <v>22854088.020000003</v>
      </c>
      <c r="O192" s="1815"/>
      <c r="P192" s="2043" t="s">
        <v>814</v>
      </c>
    </row>
    <row r="193" spans="1:10" ht="33" customHeight="1">
      <c r="A193" s="1404"/>
      <c r="B193" s="1068" t="s">
        <v>125</v>
      </c>
      <c r="C193" s="2456" t="s">
        <v>811</v>
      </c>
      <c r="D193" s="2456"/>
      <c r="E193" s="2457"/>
      <c r="F193" s="422">
        <v>46</v>
      </c>
      <c r="G193" s="1087" t="s">
        <v>150</v>
      </c>
      <c r="H193" s="423">
        <v>70000</v>
      </c>
      <c r="I193" s="1405">
        <f>H193*F193</f>
        <v>3220000</v>
      </c>
      <c r="J193" s="1651" t="s">
        <v>814</v>
      </c>
    </row>
    <row r="194" spans="1:10" ht="33" customHeight="1">
      <c r="A194" s="1404"/>
      <c r="B194" s="1068" t="s">
        <v>173</v>
      </c>
      <c r="C194" s="2005" t="s">
        <v>560</v>
      </c>
      <c r="D194" s="1131"/>
      <c r="E194" s="1132"/>
      <c r="F194" s="422">
        <v>5</v>
      </c>
      <c r="G194" s="1087" t="s">
        <v>812</v>
      </c>
      <c r="H194" s="423">
        <v>75000</v>
      </c>
      <c r="I194" s="1405">
        <f>H194*F194</f>
        <v>375000</v>
      </c>
      <c r="J194" s="1651" t="s">
        <v>814</v>
      </c>
    </row>
    <row r="195" spans="1:9" ht="22.5" customHeight="1">
      <c r="A195" s="1404"/>
      <c r="B195" s="1068"/>
      <c r="C195" s="1154"/>
      <c r="D195" s="961"/>
      <c r="E195" s="1014"/>
      <c r="F195" s="422"/>
      <c r="G195" s="1087"/>
      <c r="H195" s="423"/>
      <c r="I195" s="479"/>
    </row>
    <row r="196" spans="1:10" ht="22.5" customHeight="1" thickBot="1">
      <c r="A196" s="1407"/>
      <c r="B196" s="1408"/>
      <c r="C196" s="1409" t="s">
        <v>439</v>
      </c>
      <c r="D196" s="1410"/>
      <c r="E196" s="1411"/>
      <c r="F196" s="1412"/>
      <c r="G196" s="1413"/>
      <c r="H196" s="1414"/>
      <c r="I196" s="1563">
        <f>I189+I184</f>
        <v>54209033</v>
      </c>
      <c r="J196" s="1651"/>
    </row>
    <row r="197" spans="1:9" ht="18">
      <c r="A197" s="1393"/>
      <c r="B197" s="329"/>
      <c r="C197" s="1394"/>
      <c r="D197" s="390"/>
      <c r="E197" s="390"/>
      <c r="F197" s="390"/>
      <c r="G197" s="390"/>
      <c r="H197" s="390"/>
      <c r="I197" s="1022"/>
    </row>
    <row r="198" spans="1:9" ht="16.5">
      <c r="A198" s="678"/>
      <c r="B198" s="678"/>
      <c r="C198" s="678"/>
      <c r="D198" s="678"/>
      <c r="E198" s="678"/>
      <c r="F198" s="678"/>
      <c r="G198" s="2303" t="str">
        <f>'RAB  2.1'!G115:I115</f>
        <v>Galungan,1 Nopember 2017</v>
      </c>
      <c r="H198" s="2303"/>
      <c r="I198" s="2303"/>
    </row>
    <row r="199" spans="1:9" ht="16.5">
      <c r="A199" s="2253" t="s">
        <v>163</v>
      </c>
      <c r="B199" s="2253"/>
      <c r="C199" s="2253"/>
      <c r="D199" s="2253"/>
      <c r="E199" s="678"/>
      <c r="F199" s="678"/>
      <c r="G199" s="2253" t="s">
        <v>182</v>
      </c>
      <c r="H199" s="2253"/>
      <c r="I199" s="2253"/>
    </row>
    <row r="200" spans="1:9" ht="33" customHeight="1">
      <c r="A200" s="2253" t="s">
        <v>377</v>
      </c>
      <c r="B200" s="2253"/>
      <c r="C200" s="2253"/>
      <c r="D200" s="2253"/>
      <c r="E200" s="946"/>
      <c r="F200" s="678"/>
      <c r="G200" s="2252" t="s">
        <v>340</v>
      </c>
      <c r="H200" s="2252"/>
      <c r="I200" s="2252"/>
    </row>
    <row r="201" spans="1:9" ht="16.5">
      <c r="A201" s="2253"/>
      <c r="B201" s="2253"/>
      <c r="C201" s="946"/>
      <c r="D201" s="946"/>
      <c r="E201" s="946"/>
      <c r="F201" s="678"/>
      <c r="G201" s="722"/>
      <c r="H201" s="2253"/>
      <c r="I201" s="2253"/>
    </row>
    <row r="202" spans="1:9" ht="16.5">
      <c r="A202" s="2253"/>
      <c r="B202" s="2253"/>
      <c r="C202" s="2253"/>
      <c r="D202" s="2253"/>
      <c r="E202" s="946"/>
      <c r="F202" s="678"/>
      <c r="G202" s="722"/>
      <c r="H202" s="2253"/>
      <c r="I202" s="2253"/>
    </row>
    <row r="203" spans="1:9" ht="16.5">
      <c r="A203" s="2300" t="s">
        <v>374</v>
      </c>
      <c r="B203" s="2300"/>
      <c r="C203" s="2300"/>
      <c r="D203" s="2300"/>
      <c r="E203" s="946"/>
      <c r="F203" s="678"/>
      <c r="G203" s="2253" t="s">
        <v>379</v>
      </c>
      <c r="H203" s="2253"/>
      <c r="I203" s="2253"/>
    </row>
    <row r="204" spans="1:9" ht="15.75">
      <c r="A204" s="964"/>
      <c r="B204" s="964"/>
      <c r="C204" s="964"/>
      <c r="D204" s="964"/>
      <c r="E204" s="964"/>
      <c r="F204" s="390"/>
      <c r="G204" s="390"/>
      <c r="H204" s="964"/>
      <c r="I204" s="1022"/>
    </row>
    <row r="205" spans="1:9" ht="15.75">
      <c r="A205" s="964"/>
      <c r="B205" s="1052"/>
      <c r="C205" s="964"/>
      <c r="D205" s="1052"/>
      <c r="E205" s="964"/>
      <c r="F205" s="390"/>
      <c r="G205" s="390"/>
      <c r="H205" s="964"/>
      <c r="I205" s="1022"/>
    </row>
    <row r="206" spans="1:3" ht="15.75">
      <c r="A206" s="1052"/>
      <c r="C206" s="1052"/>
    </row>
    <row r="217" spans="1:9" ht="17.25">
      <c r="A217" s="1088" t="s">
        <v>8</v>
      </c>
      <c r="B217" s="272" t="s">
        <v>83</v>
      </c>
      <c r="C217" s="1000"/>
      <c r="D217" s="272" t="s">
        <v>38</v>
      </c>
      <c r="E217" s="947" t="s">
        <v>68</v>
      </c>
      <c r="F217" s="947"/>
      <c r="G217" s="947"/>
      <c r="H217" s="947"/>
      <c r="I217" s="1003"/>
    </row>
    <row r="218" spans="1:9" ht="37.5" customHeight="1">
      <c r="A218" s="1088" t="s">
        <v>9</v>
      </c>
      <c r="B218" s="272" t="s">
        <v>84</v>
      </c>
      <c r="C218" s="272"/>
      <c r="D218" s="272" t="s">
        <v>38</v>
      </c>
      <c r="E218" s="2260" t="str">
        <f>'RINGKASAN APB DES'!F178</f>
        <v>Kegiatan Pembangunan dan Pemeliharaan sarana Prasarana Olah Raga dan Seni Desa</v>
      </c>
      <c r="F218" s="2260"/>
      <c r="G218" s="2260"/>
      <c r="H218" s="2260"/>
      <c r="I218" s="2260"/>
    </row>
    <row r="219" spans="1:9" ht="17.25">
      <c r="A219" s="1088" t="s">
        <v>10</v>
      </c>
      <c r="B219" s="272" t="s">
        <v>85</v>
      </c>
      <c r="C219" s="272"/>
      <c r="D219" s="272" t="s">
        <v>38</v>
      </c>
      <c r="E219" s="272" t="s">
        <v>86</v>
      </c>
      <c r="F219" s="1027"/>
      <c r="G219" s="1027"/>
      <c r="H219" s="1027"/>
      <c r="I219" s="1005"/>
    </row>
    <row r="220" spans="1:9" ht="17.25">
      <c r="A220" s="965">
        <v>4</v>
      </c>
      <c r="B220" s="1057" t="s">
        <v>434</v>
      </c>
      <c r="C220" s="272"/>
      <c r="D220" s="1142" t="s">
        <v>38</v>
      </c>
      <c r="E220" s="1057" t="s">
        <v>577</v>
      </c>
      <c r="F220" s="1000"/>
      <c r="G220" s="1000"/>
      <c r="H220" s="1000"/>
      <c r="I220" s="1001"/>
    </row>
    <row r="221" spans="1:9" ht="15.75">
      <c r="A221" s="1088"/>
      <c r="B221" s="1057"/>
      <c r="C221" s="1057"/>
      <c r="D221" s="1000"/>
      <c r="E221" s="1057"/>
      <c r="F221" s="1000"/>
      <c r="G221" s="1000"/>
      <c r="H221" s="1000"/>
      <c r="I221" s="1001"/>
    </row>
    <row r="222" spans="1:9" ht="16.5" thickBot="1">
      <c r="A222" s="1088"/>
      <c r="B222" s="329"/>
      <c r="C222" s="1057"/>
      <c r="D222" s="329"/>
      <c r="E222" s="329"/>
      <c r="F222" s="329"/>
      <c r="G222" s="329"/>
      <c r="H222" s="1089"/>
      <c r="I222" s="1090"/>
    </row>
    <row r="223" spans="1:9" ht="15.75" customHeight="1">
      <c r="A223" s="2537" t="s">
        <v>87</v>
      </c>
      <c r="B223" s="2539" t="s">
        <v>88</v>
      </c>
      <c r="C223" s="2539"/>
      <c r="D223" s="2539"/>
      <c r="E223" s="2539"/>
      <c r="F223" s="2474" t="s">
        <v>568</v>
      </c>
      <c r="G223" s="2475"/>
      <c r="H223" s="1282" t="s">
        <v>90</v>
      </c>
      <c r="I223" s="1283" t="s">
        <v>91</v>
      </c>
    </row>
    <row r="224" spans="1:9" ht="15.75">
      <c r="A224" s="2538"/>
      <c r="B224" s="2540"/>
      <c r="C224" s="2540"/>
      <c r="D224" s="2540"/>
      <c r="E224" s="2540"/>
      <c r="F224" s="2476"/>
      <c r="G224" s="2477"/>
      <c r="H224" s="1010" t="s">
        <v>42</v>
      </c>
      <c r="I224" s="1284" t="s">
        <v>42</v>
      </c>
    </row>
    <row r="225" spans="1:9" ht="17.25" thickBot="1">
      <c r="A225" s="1416">
        <v>1</v>
      </c>
      <c r="B225" s="2478" t="s">
        <v>44</v>
      </c>
      <c r="C225" s="2541"/>
      <c r="D225" s="2541"/>
      <c r="E225" s="2479"/>
      <c r="F225" s="1286">
        <v>3</v>
      </c>
      <c r="G225" s="1287"/>
      <c r="H225" s="1287">
        <v>4</v>
      </c>
      <c r="I225" s="1288" t="s">
        <v>92</v>
      </c>
    </row>
    <row r="226" spans="1:9" ht="15.75">
      <c r="A226" s="1427" t="s">
        <v>143</v>
      </c>
      <c r="B226" s="2532" t="s">
        <v>64</v>
      </c>
      <c r="C226" s="2533"/>
      <c r="D226" s="2533"/>
      <c r="E226" s="2534"/>
      <c r="F226" s="1428"/>
      <c r="G226" s="1429"/>
      <c r="H226" s="1430"/>
      <c r="I226" s="1431">
        <f>SUM(I228:I231)</f>
        <v>3250000</v>
      </c>
    </row>
    <row r="227" spans="1:9" ht="15.75">
      <c r="A227" s="1417">
        <v>1</v>
      </c>
      <c r="B227" s="1144" t="s">
        <v>428</v>
      </c>
      <c r="C227" s="1130"/>
      <c r="D227" s="1033"/>
      <c r="E227" s="1034"/>
      <c r="F227" s="1146"/>
      <c r="G227" s="1147"/>
      <c r="H227" s="1143"/>
      <c r="I227" s="1418">
        <f>SUM(I228:I231)</f>
        <v>3250000</v>
      </c>
    </row>
    <row r="228" spans="1:9" ht="15.75">
      <c r="A228" s="1314"/>
      <c r="B228" s="1031"/>
      <c r="C228" s="1145" t="s">
        <v>578</v>
      </c>
      <c r="D228" s="1033"/>
      <c r="E228" s="1034"/>
      <c r="F228" s="1146">
        <v>2</v>
      </c>
      <c r="G228" s="1148" t="s">
        <v>455</v>
      </c>
      <c r="H228" s="1143">
        <v>250000</v>
      </c>
      <c r="I228" s="1418">
        <f>H228*F228</f>
        <v>500000</v>
      </c>
    </row>
    <row r="229" spans="1:9" ht="15.75">
      <c r="A229" s="1314"/>
      <c r="B229" s="1035"/>
      <c r="C229" s="1145" t="s">
        <v>579</v>
      </c>
      <c r="D229" s="1156"/>
      <c r="E229" s="1157"/>
      <c r="F229" s="1146">
        <v>2</v>
      </c>
      <c r="G229" s="1148" t="s">
        <v>455</v>
      </c>
      <c r="H229" s="1143">
        <v>250000</v>
      </c>
      <c r="I229" s="1418">
        <f aca="true" t="shared" si="1" ref="I229:I234">H229*F229</f>
        <v>500000</v>
      </c>
    </row>
    <row r="230" spans="1:9" ht="15.75">
      <c r="A230" s="1314"/>
      <c r="B230" s="1031"/>
      <c r="C230" s="1145" t="s">
        <v>580</v>
      </c>
      <c r="D230" s="1033"/>
      <c r="E230" s="1034"/>
      <c r="F230" s="1146">
        <v>1</v>
      </c>
      <c r="G230" s="1148" t="s">
        <v>455</v>
      </c>
      <c r="H230" s="1143">
        <v>250000</v>
      </c>
      <c r="I230" s="1418">
        <f t="shared" si="1"/>
        <v>250000</v>
      </c>
    </row>
    <row r="231" spans="1:9" ht="15.75">
      <c r="A231" s="1314"/>
      <c r="B231" s="1031"/>
      <c r="C231" s="1145" t="s">
        <v>581</v>
      </c>
      <c r="D231" s="1033"/>
      <c r="E231" s="1034"/>
      <c r="F231" s="1146">
        <v>4</v>
      </c>
      <c r="G231" s="1148" t="s">
        <v>583</v>
      </c>
      <c r="H231" s="1143">
        <v>500000</v>
      </c>
      <c r="I231" s="1418">
        <f t="shared" si="1"/>
        <v>2000000</v>
      </c>
    </row>
    <row r="232" spans="1:9" ht="15.75">
      <c r="A232" s="1314"/>
      <c r="B232" s="1168"/>
      <c r="C232" s="1145"/>
      <c r="D232" s="1163"/>
      <c r="E232" s="1164"/>
      <c r="F232" s="1146"/>
      <c r="G232" s="1147"/>
      <c r="H232" s="1143"/>
      <c r="I232" s="1418"/>
    </row>
    <row r="233" spans="1:9" ht="15.75">
      <c r="A233" s="1294" t="s">
        <v>145</v>
      </c>
      <c r="B233" s="1170" t="s">
        <v>66</v>
      </c>
      <c r="C233" s="44"/>
      <c r="D233" s="1033"/>
      <c r="E233" s="1034"/>
      <c r="F233" s="1146"/>
      <c r="G233" s="1147"/>
      <c r="H233" s="1143"/>
      <c r="I233" s="1419">
        <f>I234</f>
        <v>850000</v>
      </c>
    </row>
    <row r="234" spans="1:9" ht="15.75">
      <c r="A234" s="1314"/>
      <c r="B234" s="1031"/>
      <c r="C234" s="1145" t="s">
        <v>582</v>
      </c>
      <c r="D234" s="1033"/>
      <c r="E234" s="1034"/>
      <c r="F234" s="1146">
        <v>2</v>
      </c>
      <c r="G234" s="1147" t="s">
        <v>455</v>
      </c>
      <c r="H234" s="1143">
        <v>425000</v>
      </c>
      <c r="I234" s="1418">
        <f t="shared" si="1"/>
        <v>850000</v>
      </c>
    </row>
    <row r="235" spans="1:9" ht="15.75">
      <c r="A235" s="1314"/>
      <c r="B235" s="1031"/>
      <c r="C235" s="1032"/>
      <c r="D235" s="1033"/>
      <c r="E235" s="1034"/>
      <c r="F235" s="1092"/>
      <c r="G235" s="1086"/>
      <c r="H235" s="1093"/>
      <c r="I235" s="1418"/>
    </row>
    <row r="236" spans="1:9" ht="16.5" thickBot="1">
      <c r="A236" s="1420"/>
      <c r="B236" s="1421"/>
      <c r="C236" s="1432" t="s">
        <v>437</v>
      </c>
      <c r="D236" s="1433"/>
      <c r="E236" s="1434"/>
      <c r="F236" s="1435"/>
      <c r="G236" s="1436"/>
      <c r="H236" s="1437"/>
      <c r="I236" s="1424">
        <f>I233+I226</f>
        <v>4100000</v>
      </c>
    </row>
    <row r="237" spans="1:9" ht="18.75" customHeight="1">
      <c r="A237" s="1323"/>
      <c r="B237" s="1324"/>
      <c r="C237" s="1324"/>
      <c r="D237" s="1325"/>
      <c r="E237" s="1326"/>
      <c r="F237" s="2535" t="s">
        <v>438</v>
      </c>
      <c r="G237" s="2536"/>
      <c r="H237" s="1425">
        <v>0.02</v>
      </c>
      <c r="I237" s="1426">
        <f>I236*H237</f>
        <v>82000</v>
      </c>
    </row>
    <row r="238" spans="1:10" ht="16.5" thickBot="1">
      <c r="A238" s="1050"/>
      <c r="B238" s="1051"/>
      <c r="C238" s="1051"/>
      <c r="D238" s="1327"/>
      <c r="E238" s="1328"/>
      <c r="F238" s="1298" t="s">
        <v>439</v>
      </c>
      <c r="G238" s="1422"/>
      <c r="H238" s="1423"/>
      <c r="I238" s="1424">
        <f>I237+I236</f>
        <v>4182000</v>
      </c>
      <c r="J238" s="1651" t="s">
        <v>761</v>
      </c>
    </row>
    <row r="239" spans="1:9" ht="15.75" customHeight="1">
      <c r="A239" s="1050"/>
      <c r="B239" s="480"/>
      <c r="C239" s="1051"/>
      <c r="D239" s="480"/>
      <c r="E239" s="480"/>
      <c r="F239" s="480"/>
      <c r="G239" s="480"/>
      <c r="H239" s="480"/>
      <c r="I239" s="1079"/>
    </row>
    <row r="240" spans="1:9" ht="15.75">
      <c r="A240" s="390"/>
      <c r="B240" s="390"/>
      <c r="C240" s="390"/>
      <c r="D240" s="390"/>
      <c r="E240" s="390"/>
      <c r="F240" s="390"/>
      <c r="G240" s="390"/>
      <c r="H240" s="390"/>
      <c r="I240" s="1022"/>
    </row>
    <row r="241" spans="1:9" ht="16.5">
      <c r="A241" s="678"/>
      <c r="B241" s="678"/>
      <c r="C241" s="678"/>
      <c r="D241" s="678"/>
      <c r="E241" s="678"/>
      <c r="F241" s="678"/>
      <c r="G241" s="2303" t="str">
        <f>'RAB  2.1'!G115:I115</f>
        <v>Galungan,1 Nopember 2017</v>
      </c>
      <c r="H241" s="2303"/>
      <c r="I241" s="2303"/>
    </row>
    <row r="242" spans="1:9" ht="16.5">
      <c r="A242" s="2253" t="s">
        <v>163</v>
      </c>
      <c r="B242" s="2253"/>
      <c r="C242" s="2253"/>
      <c r="D242" s="2253"/>
      <c r="E242" s="678"/>
      <c r="F242" s="678"/>
      <c r="G242" s="2253" t="s">
        <v>182</v>
      </c>
      <c r="H242" s="2253"/>
      <c r="I242" s="2253"/>
    </row>
    <row r="243" spans="1:9" ht="33" customHeight="1">
      <c r="A243" s="2253" t="s">
        <v>377</v>
      </c>
      <c r="B243" s="2253"/>
      <c r="C243" s="2253"/>
      <c r="D243" s="2253"/>
      <c r="E243" s="946"/>
      <c r="F243" s="678"/>
      <c r="G243" s="2252" t="str">
        <f>E218</f>
        <v>Kegiatan Pembangunan dan Pemeliharaan sarana Prasarana Olah Raga dan Seni Desa</v>
      </c>
      <c r="H243" s="2252"/>
      <c r="I243" s="2252"/>
    </row>
    <row r="244" spans="1:9" ht="16.5">
      <c r="A244" s="2253"/>
      <c r="B244" s="2253"/>
      <c r="C244" s="946"/>
      <c r="D244" s="946"/>
      <c r="E244" s="946"/>
      <c r="F244" s="678"/>
      <c r="G244" s="722"/>
      <c r="H244" s="2253"/>
      <c r="I244" s="2253"/>
    </row>
    <row r="245" spans="1:9" ht="16.5">
      <c r="A245" s="2253"/>
      <c r="B245" s="2253"/>
      <c r="C245" s="2253"/>
      <c r="D245" s="2253"/>
      <c r="E245" s="946"/>
      <c r="F245" s="678"/>
      <c r="G245" s="722"/>
      <c r="H245" s="2253"/>
      <c r="I245" s="2253"/>
    </row>
    <row r="246" spans="1:9" ht="16.5">
      <c r="A246" s="2300" t="s">
        <v>374</v>
      </c>
      <c r="B246" s="2300"/>
      <c r="C246" s="2300"/>
      <c r="D246" s="2300"/>
      <c r="E246" s="946"/>
      <c r="F246" s="678"/>
      <c r="G246" s="2253" t="s">
        <v>379</v>
      </c>
      <c r="H246" s="2253"/>
      <c r="I246" s="2253"/>
    </row>
    <row r="247" spans="1:9" ht="15.75">
      <c r="A247" s="964"/>
      <c r="B247" s="1052"/>
      <c r="C247" s="964"/>
      <c r="D247" s="1052"/>
      <c r="E247" s="964"/>
      <c r="F247" s="390"/>
      <c r="G247" s="390"/>
      <c r="H247" s="964"/>
      <c r="I247" s="1022"/>
    </row>
    <row r="248" spans="1:3" ht="15.75">
      <c r="A248" s="1052"/>
      <c r="C248" s="1052"/>
    </row>
    <row r="270" spans="1:9" s="227" customFormat="1" ht="20.25" customHeight="1">
      <c r="A270" s="1002" t="s">
        <v>8</v>
      </c>
      <c r="B270" s="337" t="s">
        <v>83</v>
      </c>
      <c r="C270" s="1025"/>
      <c r="D270" s="337" t="s">
        <v>38</v>
      </c>
      <c r="E270" s="1054" t="s">
        <v>68</v>
      </c>
      <c r="F270" s="1054"/>
      <c r="G270" s="1054"/>
      <c r="H270" s="1054"/>
      <c r="I270" s="1055"/>
    </row>
    <row r="271" spans="1:9" s="227" customFormat="1" ht="34.5" customHeight="1">
      <c r="A271" s="1002" t="s">
        <v>9</v>
      </c>
      <c r="B271" s="337" t="s">
        <v>84</v>
      </c>
      <c r="C271" s="337"/>
      <c r="D271" s="337" t="s">
        <v>38</v>
      </c>
      <c r="E271" s="2283" t="str">
        <f>'RINGKASAN APB DES'!F184</f>
        <v>Kegiatan Pembangunan, Pemeliharaan dan Pengelolaan TPST Skala desa</v>
      </c>
      <c r="F271" s="2513"/>
      <c r="G271" s="2513"/>
      <c r="H271" s="2513"/>
      <c r="I271" s="2513"/>
    </row>
    <row r="272" spans="1:9" s="227" customFormat="1" ht="20.25" customHeight="1">
      <c r="A272" s="1002" t="s">
        <v>10</v>
      </c>
      <c r="B272" s="337" t="s">
        <v>85</v>
      </c>
      <c r="C272" s="337"/>
      <c r="D272" s="337" t="s">
        <v>38</v>
      </c>
      <c r="E272" s="337" t="s">
        <v>86</v>
      </c>
      <c r="F272" s="1095"/>
      <c r="G272" s="1095"/>
      <c r="H272" s="1095"/>
      <c r="I272" s="1094"/>
    </row>
    <row r="273" spans="1:9" ht="17.25">
      <c r="A273" s="982" t="s">
        <v>11</v>
      </c>
      <c r="B273" s="1172" t="s">
        <v>434</v>
      </c>
      <c r="C273" s="337"/>
      <c r="D273" s="1172" t="s">
        <v>38</v>
      </c>
      <c r="E273" s="1172" t="s">
        <v>584</v>
      </c>
      <c r="F273" s="329"/>
      <c r="G273" s="329"/>
      <c r="H273" s="1089"/>
      <c r="I273" s="1090"/>
    </row>
    <row r="274" spans="1:9" ht="23.25" customHeight="1">
      <c r="A274" s="2514" t="s">
        <v>87</v>
      </c>
      <c r="B274" s="2516" t="s">
        <v>88</v>
      </c>
      <c r="C274" s="2517"/>
      <c r="D274" s="2517"/>
      <c r="E274" s="2518"/>
      <c r="F274" s="2516" t="s">
        <v>568</v>
      </c>
      <c r="G274" s="2518"/>
      <c r="H274" s="1071" t="s">
        <v>90</v>
      </c>
      <c r="I274" s="1071" t="s">
        <v>91</v>
      </c>
    </row>
    <row r="275" spans="1:9" ht="23.25" customHeight="1">
      <c r="A275" s="2515"/>
      <c r="B275" s="2519"/>
      <c r="C275" s="2520"/>
      <c r="D275" s="2520"/>
      <c r="E275" s="2521"/>
      <c r="F275" s="2519"/>
      <c r="G275" s="2521"/>
      <c r="H275" s="1080" t="s">
        <v>42</v>
      </c>
      <c r="I275" s="1114" t="s">
        <v>42</v>
      </c>
    </row>
    <row r="276" spans="1:9" ht="19.5" customHeight="1">
      <c r="A276" s="969">
        <v>1</v>
      </c>
      <c r="B276" s="2465" t="s">
        <v>44</v>
      </c>
      <c r="C276" s="2466"/>
      <c r="D276" s="2466"/>
      <c r="E276" s="2467"/>
      <c r="F276" s="1083">
        <v>3</v>
      </c>
      <c r="G276" s="1084"/>
      <c r="H276" s="1085">
        <v>4</v>
      </c>
      <c r="I276" s="786" t="s">
        <v>92</v>
      </c>
    </row>
    <row r="277" spans="1:9" ht="24.75" customHeight="1">
      <c r="A277" s="1083" t="s">
        <v>143</v>
      </c>
      <c r="B277" s="957" t="s">
        <v>64</v>
      </c>
      <c r="C277" s="1082"/>
      <c r="D277" s="958"/>
      <c r="E277" s="959"/>
      <c r="F277" s="382"/>
      <c r="G277" s="383"/>
      <c r="H277" s="360"/>
      <c r="I277" s="419">
        <f>SUM(I278,I279,I282)</f>
        <v>0</v>
      </c>
    </row>
    <row r="278" spans="1:15" ht="24" customHeight="1">
      <c r="A278" s="381"/>
      <c r="B278" s="1068"/>
      <c r="C278" s="958"/>
      <c r="D278" s="961"/>
      <c r="E278" s="1014"/>
      <c r="F278" s="422"/>
      <c r="G278" s="1087"/>
      <c r="H278" s="1096"/>
      <c r="I278" s="420"/>
      <c r="L278" s="408" t="s">
        <v>264</v>
      </c>
      <c r="M278" s="408"/>
      <c r="N278" s="408"/>
      <c r="O278" s="408"/>
    </row>
    <row r="279" spans="1:9" ht="16.5">
      <c r="A279" s="421"/>
      <c r="B279" s="1068"/>
      <c r="C279" s="961"/>
      <c r="D279" s="961"/>
      <c r="E279" s="1014"/>
      <c r="F279" s="426"/>
      <c r="G279" s="1086"/>
      <c r="H279" s="535"/>
      <c r="I279" s="420"/>
    </row>
    <row r="280" spans="1:9" ht="18.75" customHeight="1">
      <c r="A280" s="421"/>
      <c r="B280" s="1068"/>
      <c r="C280" s="961"/>
      <c r="D280" s="961"/>
      <c r="E280" s="1014"/>
      <c r="F280" s="426"/>
      <c r="G280" s="1086"/>
      <c r="H280" s="535"/>
      <c r="I280" s="420"/>
    </row>
    <row r="281" spans="1:18" ht="34.5" customHeight="1">
      <c r="A281" s="421"/>
      <c r="B281" s="1017"/>
      <c r="C281" s="961"/>
      <c r="D281" s="1097"/>
      <c r="E281" s="1098"/>
      <c r="F281" s="426"/>
      <c r="G281" s="1086"/>
      <c r="H281" s="535"/>
      <c r="I281" s="420"/>
      <c r="J281" s="2527"/>
      <c r="K281" s="2528"/>
      <c r="L281" s="2528"/>
      <c r="M281" s="2528"/>
      <c r="N281" s="2528"/>
      <c r="O281" s="2528"/>
      <c r="P281" s="2528"/>
      <c r="Q281" s="2528"/>
      <c r="R281" s="2528"/>
    </row>
    <row r="282" spans="1:18" ht="18.75" customHeight="1">
      <c r="A282" s="421"/>
      <c r="B282" s="1068"/>
      <c r="C282" s="1097"/>
      <c r="D282" s="961"/>
      <c r="E282" s="1014"/>
      <c r="F282" s="426"/>
      <c r="G282" s="1086"/>
      <c r="H282" s="535"/>
      <c r="I282" s="420"/>
      <c r="J282" s="223"/>
      <c r="K282" s="222"/>
      <c r="L282" s="222"/>
      <c r="M282" s="222"/>
      <c r="N282" s="222"/>
      <c r="O282" s="222"/>
      <c r="P282" s="222"/>
      <c r="Q282" s="222"/>
      <c r="R282" s="222"/>
    </row>
    <row r="283" spans="1:9" ht="35.25" customHeight="1">
      <c r="A283" s="421"/>
      <c r="B283" s="1017"/>
      <c r="C283" s="961"/>
      <c r="D283" s="1099"/>
      <c r="E283" s="1100"/>
      <c r="F283" s="426"/>
      <c r="G283" s="1086"/>
      <c r="H283" s="535"/>
      <c r="I283" s="420"/>
    </row>
    <row r="284" spans="1:9" ht="21" customHeight="1">
      <c r="A284" s="421"/>
      <c r="B284" s="1174"/>
      <c r="C284" s="1099"/>
      <c r="D284" s="1175"/>
      <c r="E284" s="1176"/>
      <c r="F284" s="1101"/>
      <c r="G284" s="1102"/>
      <c r="H284" s="1103"/>
      <c r="I284" s="987"/>
    </row>
    <row r="285" spans="1:9" ht="21" customHeight="1">
      <c r="A285" s="1104"/>
      <c r="B285" s="1105"/>
      <c r="C285" s="1175"/>
      <c r="D285" s="1106"/>
      <c r="E285" s="310"/>
      <c r="F285" s="262"/>
      <c r="G285" s="1107"/>
      <c r="H285" s="263"/>
      <c r="I285" s="988"/>
    </row>
    <row r="286" spans="1:9" ht="32.25" customHeight="1">
      <c r="A286" s="1108"/>
      <c r="B286" s="1177"/>
      <c r="C286" s="1106"/>
      <c r="D286" s="1178"/>
      <c r="E286" s="1179"/>
      <c r="F286" s="1183"/>
      <c r="G286" s="1179"/>
      <c r="H286" s="960"/>
      <c r="I286" s="989"/>
    </row>
    <row r="287" spans="1:9" ht="21" customHeight="1">
      <c r="A287" s="1108"/>
      <c r="B287" s="1180"/>
      <c r="C287" s="1178"/>
      <c r="D287" s="1181"/>
      <c r="E287" s="1182"/>
      <c r="F287" s="1105"/>
      <c r="G287" s="1182"/>
      <c r="H287" s="1173"/>
      <c r="I287" s="988"/>
    </row>
    <row r="288" spans="1:9" ht="21" customHeight="1">
      <c r="A288" s="332"/>
      <c r="B288" s="332"/>
      <c r="C288" s="1184"/>
      <c r="D288" s="1109"/>
      <c r="E288" s="1109"/>
      <c r="F288" s="1109"/>
      <c r="G288" s="1185"/>
      <c r="H288" s="1185"/>
      <c r="I288" s="1186"/>
    </row>
    <row r="289" spans="1:9" ht="16.5">
      <c r="A289" s="678"/>
      <c r="B289" s="678"/>
      <c r="C289" s="678"/>
      <c r="D289" s="678"/>
      <c r="E289" s="678"/>
      <c r="F289" s="678"/>
      <c r="G289" s="2522" t="s">
        <v>378</v>
      </c>
      <c r="H289" s="2522"/>
      <c r="I289" s="2522"/>
    </row>
    <row r="290" spans="1:9" ht="16.5">
      <c r="A290" s="2253" t="s">
        <v>163</v>
      </c>
      <c r="B290" s="2253"/>
      <c r="C290" s="2253"/>
      <c r="D290" s="2253"/>
      <c r="E290" s="678"/>
      <c r="F290" s="678"/>
      <c r="G290" s="2253" t="s">
        <v>182</v>
      </c>
      <c r="H290" s="2253"/>
      <c r="I290" s="2253"/>
    </row>
    <row r="291" spans="1:9" ht="33" customHeight="1">
      <c r="A291" s="2253" t="s">
        <v>377</v>
      </c>
      <c r="B291" s="2253"/>
      <c r="C291" s="2253"/>
      <c r="D291" s="2253"/>
      <c r="E291" s="967"/>
      <c r="F291" s="678"/>
      <c r="G291" s="2252" t="s">
        <v>332</v>
      </c>
      <c r="H291" s="2252"/>
      <c r="I291" s="2252"/>
    </row>
    <row r="292" spans="1:9" ht="16.5">
      <c r="A292" s="2253"/>
      <c r="B292" s="2253"/>
      <c r="C292" s="967"/>
      <c r="D292" s="967"/>
      <c r="E292" s="967"/>
      <c r="F292" s="678"/>
      <c r="G292" s="722"/>
      <c r="H292" s="2253"/>
      <c r="I292" s="2253"/>
    </row>
    <row r="293" spans="1:16" ht="16.5">
      <c r="A293" s="2253"/>
      <c r="B293" s="2253"/>
      <c r="C293" s="2253"/>
      <c r="D293" s="2253"/>
      <c r="E293" s="967"/>
      <c r="F293" s="678"/>
      <c r="G293" s="722"/>
      <c r="H293" s="2253"/>
      <c r="I293" s="2253"/>
      <c r="L293" s="2563"/>
      <c r="M293" s="2563"/>
      <c r="N293" s="2563"/>
      <c r="O293" s="2563"/>
      <c r="P293" s="2563"/>
    </row>
    <row r="294" spans="1:16" ht="16.5">
      <c r="A294" s="2300" t="s">
        <v>374</v>
      </c>
      <c r="B294" s="2300"/>
      <c r="C294" s="2300"/>
      <c r="D294" s="2300"/>
      <c r="E294" s="967"/>
      <c r="F294" s="678"/>
      <c r="G294" s="2253" t="s">
        <v>379</v>
      </c>
      <c r="H294" s="2253"/>
      <c r="I294" s="2253"/>
      <c r="L294" s="2563"/>
      <c r="M294" s="2563"/>
      <c r="N294" s="2563"/>
      <c r="O294" s="2563"/>
      <c r="P294" s="2563"/>
    </row>
    <row r="295" spans="1:16" ht="16.5">
      <c r="A295" s="968"/>
      <c r="B295" s="968"/>
      <c r="C295" s="968"/>
      <c r="D295" s="968"/>
      <c r="E295" s="967"/>
      <c r="F295" s="678"/>
      <c r="G295" s="967"/>
      <c r="H295" s="967"/>
      <c r="I295" s="967"/>
      <c r="L295" s="979"/>
      <c r="M295" s="979"/>
      <c r="N295" s="979"/>
      <c r="O295" s="979"/>
      <c r="P295" s="979"/>
    </row>
    <row r="296" spans="1:16" ht="16.5">
      <c r="A296" s="968"/>
      <c r="B296" s="968"/>
      <c r="C296" s="968"/>
      <c r="D296" s="968"/>
      <c r="E296" s="967"/>
      <c r="F296" s="678"/>
      <c r="G296" s="967"/>
      <c r="H296" s="967"/>
      <c r="I296" s="967"/>
      <c r="L296" s="979"/>
      <c r="M296" s="979"/>
      <c r="N296" s="979"/>
      <c r="O296" s="979"/>
      <c r="P296" s="979"/>
    </row>
    <row r="297" spans="1:16" ht="16.5">
      <c r="A297" s="968"/>
      <c r="B297" s="968"/>
      <c r="C297" s="968"/>
      <c r="D297" s="968"/>
      <c r="E297" s="967"/>
      <c r="F297" s="678"/>
      <c r="G297" s="967"/>
      <c r="H297" s="967"/>
      <c r="I297" s="967"/>
      <c r="L297" s="979"/>
      <c r="M297" s="979"/>
      <c r="N297" s="979"/>
      <c r="O297" s="979"/>
      <c r="P297" s="979"/>
    </row>
    <row r="298" spans="1:16" ht="16.5">
      <c r="A298" s="968"/>
      <c r="B298" s="968"/>
      <c r="C298" s="968"/>
      <c r="D298" s="968"/>
      <c r="E298" s="967"/>
      <c r="F298" s="678"/>
      <c r="G298" s="967"/>
      <c r="H298" s="967"/>
      <c r="I298" s="967"/>
      <c r="L298" s="979"/>
      <c r="M298" s="979"/>
      <c r="N298" s="979"/>
      <c r="O298" s="979"/>
      <c r="P298" s="979"/>
    </row>
    <row r="299" spans="1:16" ht="16.5">
      <c r="A299" s="968"/>
      <c r="B299" s="968"/>
      <c r="C299" s="968"/>
      <c r="D299" s="968"/>
      <c r="E299" s="967"/>
      <c r="F299" s="678"/>
      <c r="G299" s="967"/>
      <c r="H299" s="967"/>
      <c r="I299" s="967"/>
      <c r="L299" s="979"/>
      <c r="M299" s="979"/>
      <c r="N299" s="979"/>
      <c r="O299" s="979"/>
      <c r="P299" s="979"/>
    </row>
    <row r="300" spans="1:16" ht="16.5">
      <c r="A300" s="968"/>
      <c r="B300" s="968"/>
      <c r="C300" s="968"/>
      <c r="D300" s="968"/>
      <c r="E300" s="967"/>
      <c r="F300" s="678"/>
      <c r="G300" s="967"/>
      <c r="H300" s="967"/>
      <c r="I300" s="967"/>
      <c r="L300" s="979"/>
      <c r="M300" s="979"/>
      <c r="N300" s="979"/>
      <c r="O300" s="979"/>
      <c r="P300" s="979"/>
    </row>
    <row r="301" spans="1:16" ht="16.5">
      <c r="A301" s="968"/>
      <c r="B301" s="968"/>
      <c r="C301" s="968"/>
      <c r="D301" s="968"/>
      <c r="E301" s="967"/>
      <c r="F301" s="678"/>
      <c r="G301" s="967"/>
      <c r="H301" s="967"/>
      <c r="I301" s="967"/>
      <c r="L301" s="979"/>
      <c r="M301" s="979"/>
      <c r="N301" s="979"/>
      <c r="O301" s="979"/>
      <c r="P301" s="979"/>
    </row>
    <row r="302" spans="1:16" ht="16.5">
      <c r="A302" s="968"/>
      <c r="B302" s="968"/>
      <c r="C302" s="968"/>
      <c r="D302" s="968"/>
      <c r="E302" s="967"/>
      <c r="F302" s="678"/>
      <c r="G302" s="967"/>
      <c r="H302" s="967"/>
      <c r="I302" s="967"/>
      <c r="L302" s="979"/>
      <c r="M302" s="979"/>
      <c r="N302" s="979"/>
      <c r="O302" s="979"/>
      <c r="P302" s="979"/>
    </row>
    <row r="303" spans="1:16" ht="16.5">
      <c r="A303" s="968"/>
      <c r="B303" s="968"/>
      <c r="C303" s="968"/>
      <c r="D303" s="968"/>
      <c r="E303" s="967"/>
      <c r="F303" s="678"/>
      <c r="G303" s="967"/>
      <c r="H303" s="967"/>
      <c r="I303" s="967"/>
      <c r="L303" s="979"/>
      <c r="M303" s="979"/>
      <c r="N303" s="979"/>
      <c r="O303" s="979"/>
      <c r="P303" s="979"/>
    </row>
    <row r="304" spans="1:16" ht="16.5">
      <c r="A304" s="968"/>
      <c r="B304" s="968"/>
      <c r="C304" s="968"/>
      <c r="D304" s="968"/>
      <c r="E304" s="967"/>
      <c r="F304" s="678"/>
      <c r="G304" s="967"/>
      <c r="H304" s="967"/>
      <c r="I304" s="967"/>
      <c r="L304" s="979"/>
      <c r="M304" s="979"/>
      <c r="N304" s="979"/>
      <c r="O304" s="979"/>
      <c r="P304" s="979"/>
    </row>
    <row r="305" spans="1:16" ht="16.5">
      <c r="A305" s="968"/>
      <c r="B305" s="968"/>
      <c r="C305" s="968"/>
      <c r="D305" s="968"/>
      <c r="E305" s="967"/>
      <c r="F305" s="678"/>
      <c r="G305" s="967"/>
      <c r="H305" s="967"/>
      <c r="I305" s="967"/>
      <c r="L305" s="979"/>
      <c r="M305" s="979"/>
      <c r="N305" s="979"/>
      <c r="O305" s="979"/>
      <c r="P305" s="979"/>
    </row>
    <row r="306" spans="1:16" ht="16.5">
      <c r="A306" s="968"/>
      <c r="B306" s="968"/>
      <c r="C306" s="968"/>
      <c r="D306" s="968"/>
      <c r="E306" s="967"/>
      <c r="F306" s="678"/>
      <c r="G306" s="967"/>
      <c r="H306" s="967"/>
      <c r="I306" s="967"/>
      <c r="L306" s="979"/>
      <c r="M306" s="979"/>
      <c r="N306" s="979"/>
      <c r="O306" s="979"/>
      <c r="P306" s="979"/>
    </row>
    <row r="307" spans="1:16" ht="16.5">
      <c r="A307" s="968"/>
      <c r="B307" s="968"/>
      <c r="C307" s="968"/>
      <c r="D307" s="968"/>
      <c r="E307" s="967"/>
      <c r="F307" s="678"/>
      <c r="G307" s="967"/>
      <c r="H307" s="967"/>
      <c r="I307" s="967"/>
      <c r="L307" s="979"/>
      <c r="M307" s="979"/>
      <c r="N307" s="979"/>
      <c r="O307" s="979"/>
      <c r="P307" s="979"/>
    </row>
    <row r="308" spans="1:16" ht="16.5">
      <c r="A308" s="968"/>
      <c r="B308" s="968"/>
      <c r="C308" s="968"/>
      <c r="D308" s="968"/>
      <c r="E308" s="967"/>
      <c r="F308" s="678"/>
      <c r="G308" s="967"/>
      <c r="H308" s="967"/>
      <c r="I308" s="967"/>
      <c r="L308" s="979"/>
      <c r="M308" s="979"/>
      <c r="N308" s="979"/>
      <c r="O308" s="979"/>
      <c r="P308" s="979"/>
    </row>
    <row r="309" spans="1:16" ht="12.75">
      <c r="A309" s="1222"/>
      <c r="B309" s="1222"/>
      <c r="C309" s="1222"/>
      <c r="D309" s="1222"/>
      <c r="E309" s="1222"/>
      <c r="F309" s="1222"/>
      <c r="G309" s="1222"/>
      <c r="H309" s="1222"/>
      <c r="I309" s="1223"/>
      <c r="L309" s="979"/>
      <c r="M309" s="979"/>
      <c r="N309" s="979"/>
      <c r="O309" s="979"/>
      <c r="P309" s="979"/>
    </row>
    <row r="310" spans="1:16" ht="17.25">
      <c r="A310" s="1224" t="s">
        <v>8</v>
      </c>
      <c r="B310" s="1225" t="s">
        <v>83</v>
      </c>
      <c r="C310" s="1225"/>
      <c r="D310" s="1225" t="s">
        <v>38</v>
      </c>
      <c r="E310" s="1226" t="s">
        <v>68</v>
      </c>
      <c r="F310" s="1226"/>
      <c r="G310" s="1226"/>
      <c r="H310" s="1226"/>
      <c r="I310" s="1226"/>
      <c r="L310" s="979"/>
      <c r="M310" s="979"/>
      <c r="N310" s="979"/>
      <c r="O310" s="979"/>
      <c r="P310" s="979"/>
    </row>
    <row r="311" spans="1:16" ht="34.5" customHeight="1">
      <c r="A311" s="1224" t="s">
        <v>9</v>
      </c>
      <c r="B311" s="1225" t="s">
        <v>84</v>
      </c>
      <c r="C311" s="1225"/>
      <c r="D311" s="1225" t="s">
        <v>38</v>
      </c>
      <c r="E311" s="2482" t="str">
        <f>'RINGKASAN APB DES'!F189</f>
        <v>Kegiatan  Pembangunan, Penataan dan Pemeliharaan Parhyangan Desa</v>
      </c>
      <c r="F311" s="2482"/>
      <c r="G311" s="2482"/>
      <c r="H311" s="2482"/>
      <c r="I311" s="2482"/>
      <c r="L311" s="979"/>
      <c r="M311" s="979"/>
      <c r="N311" s="979"/>
      <c r="O311" s="979"/>
      <c r="P311" s="979"/>
    </row>
    <row r="312" spans="1:16" ht="17.25">
      <c r="A312" s="1224" t="s">
        <v>10</v>
      </c>
      <c r="B312" s="1225" t="s">
        <v>85</v>
      </c>
      <c r="C312" s="1225"/>
      <c r="D312" s="1225" t="s">
        <v>38</v>
      </c>
      <c r="E312" s="1225" t="s">
        <v>86</v>
      </c>
      <c r="F312" s="1225"/>
      <c r="G312" s="1225"/>
      <c r="H312" s="1227"/>
      <c r="I312" s="1228"/>
      <c r="L312" s="979"/>
      <c r="M312" s="979"/>
      <c r="N312" s="979"/>
      <c r="O312" s="979"/>
      <c r="P312" s="979"/>
    </row>
    <row r="313" spans="1:16" ht="15.75">
      <c r="A313" s="1229" t="s">
        <v>11</v>
      </c>
      <c r="B313" s="1230" t="s">
        <v>434</v>
      </c>
      <c r="C313" s="1230"/>
      <c r="D313" s="1230" t="s">
        <v>38</v>
      </c>
      <c r="E313" s="1230" t="s">
        <v>619</v>
      </c>
      <c r="F313" s="1231"/>
      <c r="G313" s="1231"/>
      <c r="H313" s="1231"/>
      <c r="I313" s="1232"/>
      <c r="L313" s="979"/>
      <c r="M313" s="979"/>
      <c r="N313" s="979"/>
      <c r="O313" s="979"/>
      <c r="P313" s="979"/>
    </row>
    <row r="314" spans="1:16" ht="12.75">
      <c r="A314" s="2483" t="s">
        <v>87</v>
      </c>
      <c r="B314" s="2459" t="s">
        <v>88</v>
      </c>
      <c r="C314" s="2460"/>
      <c r="D314" s="2460"/>
      <c r="E314" s="2461"/>
      <c r="F314" s="2459" t="s">
        <v>568</v>
      </c>
      <c r="G314" s="2485"/>
      <c r="H314" s="1233" t="s">
        <v>90</v>
      </c>
      <c r="I314" s="1233" t="s">
        <v>91</v>
      </c>
      <c r="L314" s="979"/>
      <c r="M314" s="979"/>
      <c r="N314" s="979"/>
      <c r="O314" s="979"/>
      <c r="P314" s="979"/>
    </row>
    <row r="315" spans="1:16" ht="12.75">
      <c r="A315" s="2484"/>
      <c r="B315" s="2462"/>
      <c r="C315" s="2463"/>
      <c r="D315" s="2463"/>
      <c r="E315" s="2464"/>
      <c r="F315" s="2486"/>
      <c r="G315" s="2487"/>
      <c r="H315" s="1234" t="s">
        <v>42</v>
      </c>
      <c r="I315" s="1234" t="s">
        <v>42</v>
      </c>
      <c r="L315" s="979"/>
      <c r="M315" s="979"/>
      <c r="N315" s="979"/>
      <c r="O315" s="979"/>
      <c r="P315" s="979"/>
    </row>
    <row r="316" spans="1:16" ht="16.5" customHeight="1">
      <c r="A316" s="1235">
        <v>1</v>
      </c>
      <c r="B316" s="2488">
        <v>2</v>
      </c>
      <c r="C316" s="2489"/>
      <c r="D316" s="2489"/>
      <c r="E316" s="2490"/>
      <c r="F316" s="1236">
        <v>3</v>
      </c>
      <c r="G316" s="1237"/>
      <c r="H316" s="1238">
        <v>4</v>
      </c>
      <c r="I316" s="1238" t="s">
        <v>92</v>
      </c>
      <c r="L316" s="979"/>
      <c r="M316" s="979"/>
      <c r="N316" s="979"/>
      <c r="O316" s="979"/>
      <c r="P316" s="979"/>
    </row>
    <row r="317" spans="1:16" ht="17.25">
      <c r="A317" s="1239" t="s">
        <v>143</v>
      </c>
      <c r="B317" s="1240" t="s">
        <v>64</v>
      </c>
      <c r="C317" s="1241"/>
      <c r="D317" s="1242"/>
      <c r="E317" s="1243"/>
      <c r="F317" s="1244"/>
      <c r="G317" s="1244"/>
      <c r="H317" s="1245"/>
      <c r="I317" s="1246">
        <v>0</v>
      </c>
      <c r="L317" s="979"/>
      <c r="M317" s="979"/>
      <c r="N317" s="979"/>
      <c r="O317" s="979"/>
      <c r="P317" s="979"/>
    </row>
    <row r="318" spans="1:16" ht="17.25">
      <c r="A318" s="1247"/>
      <c r="B318" s="1248"/>
      <c r="C318" s="1242"/>
      <c r="D318" s="1249"/>
      <c r="E318" s="1250"/>
      <c r="F318" s="1251"/>
      <c r="G318" s="1252"/>
      <c r="H318" s="1253"/>
      <c r="I318" s="1254"/>
      <c r="L318" s="979"/>
      <c r="M318" s="979"/>
      <c r="N318" s="979"/>
      <c r="O318" s="979"/>
      <c r="P318" s="979"/>
    </row>
    <row r="319" spans="1:16" ht="16.5">
      <c r="A319" s="1255"/>
      <c r="B319" s="1249"/>
      <c r="C319" s="1249"/>
      <c r="D319" s="1249"/>
      <c r="E319" s="1250"/>
      <c r="F319" s="1251"/>
      <c r="G319" s="1252"/>
      <c r="H319" s="1253"/>
      <c r="I319" s="1256"/>
      <c r="L319" s="979"/>
      <c r="M319" s="979"/>
      <c r="N319" s="979"/>
      <c r="O319" s="979"/>
      <c r="P319" s="979"/>
    </row>
    <row r="320" spans="1:16" ht="16.5">
      <c r="A320" s="1255"/>
      <c r="B320" s="1249"/>
      <c r="C320" s="1249"/>
      <c r="D320" s="1249"/>
      <c r="E320" s="1250"/>
      <c r="F320" s="1251"/>
      <c r="G320" s="1252"/>
      <c r="H320" s="1253"/>
      <c r="I320" s="1256"/>
      <c r="L320" s="979"/>
      <c r="M320" s="979"/>
      <c r="N320" s="979"/>
      <c r="O320" s="979"/>
      <c r="P320" s="979"/>
    </row>
    <row r="321" spans="1:16" ht="16.5">
      <c r="A321" s="1255"/>
      <c r="B321" s="1257"/>
      <c r="C321" s="1249"/>
      <c r="D321" s="1258"/>
      <c r="E321" s="1259"/>
      <c r="F321" s="1251"/>
      <c r="G321" s="1252"/>
      <c r="H321" s="1253"/>
      <c r="I321" s="1256"/>
      <c r="L321" s="979"/>
      <c r="M321" s="979"/>
      <c r="N321" s="979"/>
      <c r="O321" s="979"/>
      <c r="P321" s="979"/>
    </row>
    <row r="322" spans="1:16" ht="16.5">
      <c r="A322" s="1255">
        <v>2</v>
      </c>
      <c r="B322" s="2491" t="s">
        <v>66</v>
      </c>
      <c r="C322" s="2492"/>
      <c r="D322" s="2492"/>
      <c r="E322" s="2493"/>
      <c r="F322" s="1251"/>
      <c r="G322" s="1252"/>
      <c r="H322" s="1253"/>
      <c r="I322" s="1263">
        <f>I323+I324</f>
        <v>99350000</v>
      </c>
      <c r="L322" s="979"/>
      <c r="M322" s="979"/>
      <c r="N322" s="979"/>
      <c r="O322" s="979"/>
      <c r="P322" s="979"/>
    </row>
    <row r="323" spans="1:16" ht="30.75" customHeight="1">
      <c r="A323" s="1255"/>
      <c r="B323" s="1257"/>
      <c r="C323" s="2494" t="s">
        <v>742</v>
      </c>
      <c r="D323" s="2494"/>
      <c r="E323" s="2495"/>
      <c r="F323" s="1251">
        <v>1</v>
      </c>
      <c r="G323" s="1252" t="s">
        <v>508</v>
      </c>
      <c r="H323" s="1253">
        <v>70000000</v>
      </c>
      <c r="I323" s="1256">
        <f>H323*F323</f>
        <v>70000000</v>
      </c>
      <c r="L323" s="979"/>
      <c r="M323" s="979"/>
      <c r="N323" s="979"/>
      <c r="O323" s="979"/>
      <c r="P323" s="979"/>
    </row>
    <row r="324" spans="1:9" ht="31.5">
      <c r="A324" s="1255"/>
      <c r="B324" s="1261"/>
      <c r="C324" s="1260" t="s">
        <v>743</v>
      </c>
      <c r="D324" s="1261"/>
      <c r="E324" s="1262"/>
      <c r="F324" s="1777">
        <v>2</v>
      </c>
      <c r="G324" s="1778" t="s">
        <v>508</v>
      </c>
      <c r="H324" s="1778">
        <v>14675000</v>
      </c>
      <c r="I324" s="1256">
        <f>H324*F324</f>
        <v>29350000</v>
      </c>
    </row>
    <row r="325" spans="1:9" ht="17.25">
      <c r="A325" s="1264"/>
      <c r="B325" s="1265"/>
      <c r="C325" s="1261"/>
      <c r="D325" s="1265"/>
      <c r="E325" s="1266"/>
      <c r="F325" s="1267"/>
      <c r="G325" s="1268"/>
      <c r="H325" s="1268"/>
      <c r="I325" s="1256"/>
    </row>
    <row r="326" spans="1:9" ht="18">
      <c r="A326" s="1269"/>
      <c r="B326" s="1270"/>
      <c r="C326" s="1265"/>
      <c r="D326" s="1270"/>
      <c r="E326" s="1271"/>
      <c r="F326" s="1270"/>
      <c r="G326" s="1271"/>
      <c r="H326" s="1271"/>
      <c r="I326" s="1272"/>
    </row>
    <row r="327" spans="1:9" ht="18">
      <c r="A327" s="1269"/>
      <c r="B327" s="1265"/>
      <c r="C327" s="1270"/>
      <c r="D327" s="1265"/>
      <c r="E327" s="1266"/>
      <c r="F327" s="1265"/>
      <c r="G327" s="1266"/>
      <c r="H327" s="1266"/>
      <c r="I327" s="1256"/>
    </row>
    <row r="328" spans="1:9" ht="18">
      <c r="A328" s="1273"/>
      <c r="B328" s="1273"/>
      <c r="C328" s="1274"/>
      <c r="D328" s="1273"/>
      <c r="E328" s="1273"/>
      <c r="F328" s="1273"/>
      <c r="G328" s="1273"/>
      <c r="H328" s="1273"/>
      <c r="I328" s="1275"/>
    </row>
    <row r="329" spans="1:9" ht="16.5">
      <c r="A329" s="678"/>
      <c r="B329" s="678"/>
      <c r="C329" s="678"/>
      <c r="D329" s="678"/>
      <c r="E329" s="678"/>
      <c r="F329" s="678"/>
      <c r="G329" s="2303" t="s">
        <v>378</v>
      </c>
      <c r="H329" s="2303"/>
      <c r="I329" s="2303"/>
    </row>
    <row r="330" spans="1:9" ht="16.5">
      <c r="A330" s="2253" t="s">
        <v>163</v>
      </c>
      <c r="B330" s="2253"/>
      <c r="C330" s="2253"/>
      <c r="D330" s="2253"/>
      <c r="E330" s="678"/>
      <c r="F330" s="678"/>
      <c r="G330" s="2253" t="s">
        <v>182</v>
      </c>
      <c r="H330" s="2253"/>
      <c r="I330" s="2253"/>
    </row>
    <row r="331" spans="1:9" ht="33" customHeight="1">
      <c r="A331" s="2253" t="s">
        <v>377</v>
      </c>
      <c r="B331" s="2253"/>
      <c r="C331" s="2253"/>
      <c r="D331" s="2253"/>
      <c r="E331" s="967"/>
      <c r="F331" s="678"/>
      <c r="G331" s="2252" t="str">
        <f>E311</f>
        <v>Kegiatan  Pembangunan, Penataan dan Pemeliharaan Parhyangan Desa</v>
      </c>
      <c r="H331" s="2252"/>
      <c r="I331" s="2252"/>
    </row>
    <row r="332" spans="1:9" ht="16.5">
      <c r="A332" s="2253"/>
      <c r="B332" s="2253"/>
      <c r="C332" s="967"/>
      <c r="D332" s="967"/>
      <c r="E332" s="967"/>
      <c r="F332" s="678"/>
      <c r="G332" s="722"/>
      <c r="H332" s="2253"/>
      <c r="I332" s="2253"/>
    </row>
    <row r="333" spans="1:9" ht="16.5">
      <c r="A333" s="2253"/>
      <c r="B333" s="2253"/>
      <c r="C333" s="2253"/>
      <c r="D333" s="2253"/>
      <c r="E333" s="967"/>
      <c r="F333" s="678"/>
      <c r="G333" s="722"/>
      <c r="H333" s="2253"/>
      <c r="I333" s="2253"/>
    </row>
    <row r="334" spans="1:9" ht="16.5">
      <c r="A334" s="2300" t="s">
        <v>374</v>
      </c>
      <c r="B334" s="2300"/>
      <c r="C334" s="2300"/>
      <c r="D334" s="2300"/>
      <c r="E334" s="967"/>
      <c r="F334" s="678"/>
      <c r="G334" s="2253" t="s">
        <v>379</v>
      </c>
      <c r="H334" s="2253"/>
      <c r="I334" s="2253"/>
    </row>
    <row r="338" spans="10:21" ht="12.75">
      <c r="J338" s="201"/>
      <c r="K338" s="201"/>
      <c r="L338" s="201"/>
      <c r="M338" s="201"/>
      <c r="N338" s="201"/>
      <c r="O338" s="201"/>
      <c r="P338" s="201"/>
      <c r="Q338" s="201"/>
      <c r="R338" s="201"/>
      <c r="S338" s="201"/>
      <c r="T338" s="201"/>
      <c r="U338" s="201"/>
    </row>
    <row r="340" spans="1:9" ht="17.25">
      <c r="A340" s="1002" t="s">
        <v>8</v>
      </c>
      <c r="B340" s="337" t="s">
        <v>83</v>
      </c>
      <c r="D340" s="337" t="s">
        <v>38</v>
      </c>
      <c r="E340" s="1054" t="s">
        <v>68</v>
      </c>
      <c r="F340" s="1054"/>
      <c r="G340" s="1054"/>
      <c r="H340" s="1054"/>
      <c r="I340" s="1055"/>
    </row>
    <row r="341" spans="1:9" ht="36" customHeight="1">
      <c r="A341" s="1002" t="s">
        <v>9</v>
      </c>
      <c r="B341" s="337" t="s">
        <v>84</v>
      </c>
      <c r="C341" s="337"/>
      <c r="D341" s="337" t="s">
        <v>38</v>
      </c>
      <c r="E341" s="2283" t="str">
        <f>'RINGKASAN APB DES'!F195</f>
        <v>Kegiatan Fasilitasi Pembangunan, Pemeliharaan dan Penataan Subak </v>
      </c>
      <c r="F341" s="2513"/>
      <c r="G341" s="2513"/>
      <c r="H341" s="2513"/>
      <c r="I341" s="2513"/>
    </row>
    <row r="342" spans="1:9" ht="17.25">
      <c r="A342" s="1002" t="s">
        <v>10</v>
      </c>
      <c r="B342" s="337" t="s">
        <v>85</v>
      </c>
      <c r="C342" s="337"/>
      <c r="D342" s="337" t="s">
        <v>38</v>
      </c>
      <c r="E342" s="337" t="s">
        <v>86</v>
      </c>
      <c r="F342" s="1095"/>
      <c r="G342" s="1095"/>
      <c r="H342" s="1095"/>
      <c r="I342" s="1094"/>
    </row>
    <row r="343" spans="1:9" ht="17.25">
      <c r="A343" s="982" t="s">
        <v>11</v>
      </c>
      <c r="B343" s="1172" t="s">
        <v>434</v>
      </c>
      <c r="C343" s="337"/>
      <c r="D343" s="1172" t="s">
        <v>38</v>
      </c>
      <c r="E343" s="1172" t="s">
        <v>585</v>
      </c>
      <c r="F343" s="329"/>
      <c r="G343" s="329"/>
      <c r="H343" s="1089"/>
      <c r="I343" s="1090"/>
    </row>
    <row r="344" spans="1:9" ht="12.75">
      <c r="A344" s="2514" t="s">
        <v>87</v>
      </c>
      <c r="B344" s="2516" t="s">
        <v>88</v>
      </c>
      <c r="C344" s="2517"/>
      <c r="D344" s="2517"/>
      <c r="E344" s="2518"/>
      <c r="F344" s="2516" t="s">
        <v>568</v>
      </c>
      <c r="G344" s="2518"/>
      <c r="H344" s="1071" t="s">
        <v>90</v>
      </c>
      <c r="I344" s="1071" t="s">
        <v>91</v>
      </c>
    </row>
    <row r="345" spans="1:9" ht="12.75">
      <c r="A345" s="2515"/>
      <c r="B345" s="2519"/>
      <c r="C345" s="2520"/>
      <c r="D345" s="2520"/>
      <c r="E345" s="2521"/>
      <c r="F345" s="2519"/>
      <c r="G345" s="2521"/>
      <c r="H345" s="1114" t="s">
        <v>42</v>
      </c>
      <c r="I345" s="1114" t="s">
        <v>42</v>
      </c>
    </row>
    <row r="346" spans="1:9" ht="16.5">
      <c r="A346" s="969">
        <v>1</v>
      </c>
      <c r="B346" s="2465" t="s">
        <v>44</v>
      </c>
      <c r="C346" s="2466"/>
      <c r="D346" s="2466"/>
      <c r="E346" s="2467"/>
      <c r="F346" s="1083">
        <v>3</v>
      </c>
      <c r="G346" s="1084"/>
      <c r="H346" s="1085">
        <v>4</v>
      </c>
      <c r="I346" s="786" t="s">
        <v>92</v>
      </c>
    </row>
    <row r="347" spans="1:9" ht="17.25">
      <c r="A347" s="1212" t="s">
        <v>143</v>
      </c>
      <c r="B347" s="1213" t="s">
        <v>64</v>
      </c>
      <c r="C347" s="786"/>
      <c r="D347" s="1214"/>
      <c r="E347" s="1215"/>
      <c r="F347" s="1216"/>
      <c r="G347" s="1217"/>
      <c r="H347" s="1218"/>
      <c r="I347" s="419">
        <v>0</v>
      </c>
    </row>
    <row r="348" spans="1:9" ht="17.25">
      <c r="A348" s="384"/>
      <c r="B348" s="1118"/>
      <c r="C348" s="1130"/>
      <c r="D348" s="1130"/>
      <c r="E348" s="1119"/>
      <c r="F348" s="1118"/>
      <c r="G348" s="1119"/>
      <c r="H348" s="1117"/>
      <c r="I348" s="1219"/>
    </row>
    <row r="349" spans="1:9" ht="15.75">
      <c r="A349" s="421"/>
      <c r="B349" s="1118"/>
      <c r="C349" s="1130"/>
      <c r="D349" s="1130"/>
      <c r="E349" s="1119"/>
      <c r="F349" s="1118"/>
      <c r="G349" s="1119"/>
      <c r="H349" s="1117"/>
      <c r="I349" s="1219"/>
    </row>
    <row r="350" spans="1:9" ht="15.75">
      <c r="A350" s="421"/>
      <c r="B350" s="1118"/>
      <c r="C350" s="1130"/>
      <c r="D350" s="1130"/>
      <c r="E350" s="1119"/>
      <c r="F350" s="1118"/>
      <c r="G350" s="1119"/>
      <c r="H350" s="1117"/>
      <c r="I350" s="1219"/>
    </row>
    <row r="351" spans="1:9" ht="16.5">
      <c r="A351" s="421" t="s">
        <v>145</v>
      </c>
      <c r="B351" s="1220" t="s">
        <v>66</v>
      </c>
      <c r="C351" s="961"/>
      <c r="D351" s="1097"/>
      <c r="E351" s="1098"/>
      <c r="F351" s="426"/>
      <c r="G351" s="1086"/>
      <c r="H351" s="535"/>
      <c r="I351" s="1205">
        <f>SUM(I352:I354)</f>
        <v>135000000</v>
      </c>
    </row>
    <row r="352" spans="1:9" ht="17.25">
      <c r="A352" s="421"/>
      <c r="B352" s="1068"/>
      <c r="C352" s="1221" t="s">
        <v>615</v>
      </c>
      <c r="D352" s="961"/>
      <c r="E352" s="1014"/>
      <c r="F352" s="1211">
        <v>1</v>
      </c>
      <c r="G352" s="1087" t="s">
        <v>508</v>
      </c>
      <c r="H352" s="1096">
        <v>45000000</v>
      </c>
      <c r="I352" s="420">
        <f>H352*F352</f>
        <v>45000000</v>
      </c>
    </row>
    <row r="353" spans="1:9" ht="16.5">
      <c r="A353" s="421"/>
      <c r="B353" s="1068"/>
      <c r="C353" s="975" t="s">
        <v>616</v>
      </c>
      <c r="D353" s="961"/>
      <c r="E353" s="1014"/>
      <c r="F353" s="1211">
        <v>1</v>
      </c>
      <c r="G353" s="1087" t="s">
        <v>508</v>
      </c>
      <c r="H353" s="1096">
        <v>45000000</v>
      </c>
      <c r="I353" s="420">
        <f>H353*F353</f>
        <v>45000000</v>
      </c>
    </row>
    <row r="354" spans="1:9" ht="16.5">
      <c r="A354" s="421"/>
      <c r="B354" s="1068"/>
      <c r="C354" s="975" t="s">
        <v>617</v>
      </c>
      <c r="D354" s="961"/>
      <c r="E354" s="1014"/>
      <c r="F354" s="1211">
        <v>1</v>
      </c>
      <c r="G354" s="1087" t="s">
        <v>508</v>
      </c>
      <c r="H354" s="1096">
        <v>45000000</v>
      </c>
      <c r="I354" s="420">
        <f>H354*F354</f>
        <v>45000000</v>
      </c>
    </row>
    <row r="355" spans="1:9" ht="17.25">
      <c r="A355" s="1104"/>
      <c r="B355" s="1105"/>
      <c r="C355" s="1175"/>
      <c r="D355" s="1106"/>
      <c r="E355" s="310"/>
      <c r="F355" s="262"/>
      <c r="G355" s="1107"/>
      <c r="H355" s="263"/>
      <c r="I355" s="988"/>
    </row>
    <row r="356" spans="1:9" ht="18">
      <c r="A356" s="1108"/>
      <c r="B356" s="1177"/>
      <c r="C356" s="1106" t="s">
        <v>437</v>
      </c>
      <c r="D356" s="1178"/>
      <c r="E356" s="1179"/>
      <c r="F356" s="1183"/>
      <c r="G356" s="1179"/>
      <c r="H356" s="960"/>
      <c r="I356" s="989">
        <f>I351+I347</f>
        <v>135000000</v>
      </c>
    </row>
    <row r="357" spans="1:9" ht="18">
      <c r="A357" s="1108"/>
      <c r="B357" s="1180"/>
      <c r="C357" s="1178"/>
      <c r="D357" s="1181"/>
      <c r="E357" s="1182"/>
      <c r="F357" s="1105"/>
      <c r="G357" s="1182"/>
      <c r="H357" s="1173"/>
      <c r="I357" s="988"/>
    </row>
    <row r="358" spans="1:9" ht="18">
      <c r="A358" s="332"/>
      <c r="B358" s="332"/>
      <c r="C358" s="1184"/>
      <c r="D358" s="1109"/>
      <c r="E358" s="1109"/>
      <c r="F358" s="1109"/>
      <c r="G358" s="1185"/>
      <c r="H358" s="1185"/>
      <c r="I358" s="1186"/>
    </row>
    <row r="359" spans="1:9" ht="16.5">
      <c r="A359" s="678"/>
      <c r="B359" s="678"/>
      <c r="C359" s="678"/>
      <c r="D359" s="678"/>
      <c r="E359" s="678"/>
      <c r="F359" s="678"/>
      <c r="G359" s="2522" t="s">
        <v>378</v>
      </c>
      <c r="H359" s="2522"/>
      <c r="I359" s="2522"/>
    </row>
    <row r="360" spans="1:9" ht="16.5">
      <c r="A360" s="2253" t="s">
        <v>163</v>
      </c>
      <c r="B360" s="2253"/>
      <c r="C360" s="2253"/>
      <c r="D360" s="2253"/>
      <c r="E360" s="678"/>
      <c r="F360" s="678"/>
      <c r="G360" s="2253" t="s">
        <v>182</v>
      </c>
      <c r="H360" s="2253"/>
      <c r="I360" s="2253"/>
    </row>
    <row r="361" spans="1:9" ht="16.5">
      <c r="A361" s="2253" t="s">
        <v>377</v>
      </c>
      <c r="B361" s="2253"/>
      <c r="C361" s="2253"/>
      <c r="D361" s="2253"/>
      <c r="E361" s="967"/>
      <c r="F361" s="678"/>
      <c r="G361" s="2252" t="str">
        <f>E341</f>
        <v>Kegiatan Fasilitasi Pembangunan, Pemeliharaan dan Penataan Subak </v>
      </c>
      <c r="H361" s="2252"/>
      <c r="I361" s="2252"/>
    </row>
    <row r="362" spans="1:9" ht="16.5">
      <c r="A362" s="2253"/>
      <c r="B362" s="2253"/>
      <c r="C362" s="967"/>
      <c r="D362" s="967"/>
      <c r="E362" s="967"/>
      <c r="F362" s="678"/>
      <c r="G362" s="722"/>
      <c r="H362" s="2253"/>
      <c r="I362" s="2253"/>
    </row>
    <row r="363" spans="1:9" ht="16.5">
      <c r="A363" s="2253"/>
      <c r="B363" s="2253"/>
      <c r="C363" s="2253"/>
      <c r="D363" s="2253"/>
      <c r="E363" s="967"/>
      <c r="F363" s="678"/>
      <c r="G363" s="722"/>
      <c r="H363" s="2253"/>
      <c r="I363" s="2253"/>
    </row>
    <row r="364" spans="1:9" ht="16.5">
      <c r="A364" s="2300" t="s">
        <v>374</v>
      </c>
      <c r="B364" s="2300"/>
      <c r="C364" s="2300"/>
      <c r="D364" s="2300"/>
      <c r="E364" s="967"/>
      <c r="F364" s="678"/>
      <c r="G364" s="2253" t="s">
        <v>379</v>
      </c>
      <c r="H364" s="2253"/>
      <c r="I364" s="2253"/>
    </row>
    <row r="365" spans="1:9" ht="15.75">
      <c r="A365" s="966"/>
      <c r="B365" s="1052"/>
      <c r="C365" s="966"/>
      <c r="D365" s="1052"/>
      <c r="E365" s="981"/>
      <c r="F365" s="390"/>
      <c r="G365" s="390"/>
      <c r="H365" s="981"/>
      <c r="I365" s="1022"/>
    </row>
    <row r="366" spans="1:3" ht="15.75">
      <c r="A366" s="1052"/>
      <c r="C366" s="1052"/>
    </row>
    <row r="370" spans="5:9" ht="12.75">
      <c r="E370" s="2525"/>
      <c r="F370" s="2525"/>
      <c r="G370" s="2525"/>
      <c r="H370" s="2525"/>
      <c r="I370" s="2526"/>
    </row>
    <row r="373" spans="1:7" ht="12.75">
      <c r="A373" s="2525"/>
      <c r="B373" s="2525"/>
      <c r="C373" s="2525"/>
      <c r="D373" s="2525"/>
      <c r="E373" s="2525"/>
      <c r="F373" s="2525"/>
      <c r="G373" s="2525"/>
    </row>
    <row r="374" spans="1:7" ht="12.75">
      <c r="A374" s="2525"/>
      <c r="B374" s="2525"/>
      <c r="C374" s="2525"/>
      <c r="D374" s="2525"/>
      <c r="E374" s="2525"/>
      <c r="F374" s="2525"/>
      <c r="G374" s="2525"/>
    </row>
    <row r="375" spans="2:5" ht="12.75">
      <c r="B375" s="2525"/>
      <c r="C375" s="2525"/>
      <c r="D375" s="2525"/>
      <c r="E375" s="2525"/>
    </row>
    <row r="386" spans="1:9" ht="17.25">
      <c r="A386" s="1002" t="s">
        <v>8</v>
      </c>
      <c r="B386" s="337" t="s">
        <v>83</v>
      </c>
      <c r="D386" s="337" t="s">
        <v>38</v>
      </c>
      <c r="E386" s="1054" t="s">
        <v>68</v>
      </c>
      <c r="F386" s="1054"/>
      <c r="G386" s="1054"/>
      <c r="H386" s="1054"/>
      <c r="I386" s="1055"/>
    </row>
    <row r="387" spans="1:9" ht="33" customHeight="1">
      <c r="A387" s="1002" t="s">
        <v>9</v>
      </c>
      <c r="B387" s="337" t="s">
        <v>84</v>
      </c>
      <c r="C387" s="337"/>
      <c r="D387" s="337" t="s">
        <v>38</v>
      </c>
      <c r="E387" s="2283" t="str">
        <f>'RINGKASAN APB DES'!F203</f>
        <v>Kegiatan Fasilitasi, Pengembangan dan Pengadaan Upacara Keagamaan</v>
      </c>
      <c r="F387" s="2513"/>
      <c r="G387" s="2513"/>
      <c r="H387" s="2513"/>
      <c r="I387" s="2513"/>
    </row>
    <row r="388" spans="1:9" ht="17.25">
      <c r="A388" s="1002" t="s">
        <v>10</v>
      </c>
      <c r="B388" s="337" t="s">
        <v>85</v>
      </c>
      <c r="C388" s="337"/>
      <c r="D388" s="337" t="s">
        <v>38</v>
      </c>
      <c r="E388" s="337" t="s">
        <v>86</v>
      </c>
      <c r="F388" s="1095"/>
      <c r="G388" s="1095"/>
      <c r="H388" s="1095"/>
      <c r="I388" s="1094"/>
    </row>
    <row r="389" spans="1:9" ht="17.25">
      <c r="A389" s="982" t="s">
        <v>11</v>
      </c>
      <c r="B389" s="1172" t="s">
        <v>434</v>
      </c>
      <c r="C389" s="337"/>
      <c r="D389" s="1172" t="s">
        <v>38</v>
      </c>
      <c r="E389" s="1172" t="s">
        <v>586</v>
      </c>
      <c r="F389" s="329"/>
      <c r="G389" s="329"/>
      <c r="H389" s="1089"/>
      <c r="I389" s="1090"/>
    </row>
    <row r="390" spans="1:9" ht="12.75">
      <c r="A390" s="2514" t="s">
        <v>87</v>
      </c>
      <c r="B390" s="2516" t="s">
        <v>88</v>
      </c>
      <c r="C390" s="2517"/>
      <c r="D390" s="2517"/>
      <c r="E390" s="2518"/>
      <c r="F390" s="2516" t="s">
        <v>568</v>
      </c>
      <c r="G390" s="2518"/>
      <c r="H390" s="1071" t="s">
        <v>90</v>
      </c>
      <c r="I390" s="1071" t="s">
        <v>91</v>
      </c>
    </row>
    <row r="391" spans="1:9" ht="12.75">
      <c r="A391" s="2515"/>
      <c r="B391" s="2519"/>
      <c r="C391" s="2520"/>
      <c r="D391" s="2520"/>
      <c r="E391" s="2521"/>
      <c r="F391" s="2519"/>
      <c r="G391" s="2521"/>
      <c r="H391" s="1114" t="s">
        <v>42</v>
      </c>
      <c r="I391" s="1114" t="s">
        <v>42</v>
      </c>
    </row>
    <row r="392" spans="1:9" ht="16.5">
      <c r="A392" s="969">
        <v>1</v>
      </c>
      <c r="B392" s="2465" t="s">
        <v>44</v>
      </c>
      <c r="C392" s="2466"/>
      <c r="D392" s="2466"/>
      <c r="E392" s="2467"/>
      <c r="F392" s="1083">
        <v>3</v>
      </c>
      <c r="G392" s="1084"/>
      <c r="H392" s="1085">
        <v>4</v>
      </c>
      <c r="I392" s="786" t="s">
        <v>92</v>
      </c>
    </row>
    <row r="393" spans="1:9" ht="17.25">
      <c r="A393" s="1083" t="s">
        <v>143</v>
      </c>
      <c r="B393" s="1838" t="s">
        <v>64</v>
      </c>
      <c r="C393" s="1082"/>
      <c r="D393" s="958"/>
      <c r="E393" s="959"/>
      <c r="F393" s="382"/>
      <c r="G393" s="383"/>
      <c r="H393" s="360"/>
      <c r="I393" s="419">
        <f>SUM(I394:I397)</f>
        <v>125900000</v>
      </c>
    </row>
    <row r="394" spans="1:9" ht="33.75" customHeight="1">
      <c r="A394" s="381"/>
      <c r="B394" s="2458" t="s">
        <v>748</v>
      </c>
      <c r="C394" s="2450"/>
      <c r="D394" s="2450"/>
      <c r="E394" s="2451"/>
      <c r="F394" s="1845">
        <v>1</v>
      </c>
      <c r="G394" s="1087" t="s">
        <v>771</v>
      </c>
      <c r="H394" s="1096">
        <v>95650000</v>
      </c>
      <c r="I394" s="420">
        <f>H394*F394</f>
        <v>95650000</v>
      </c>
    </row>
    <row r="395" spans="1:9" ht="30.75" customHeight="1">
      <c r="A395" s="421"/>
      <c r="B395" s="2458" t="s">
        <v>749</v>
      </c>
      <c r="C395" s="2450"/>
      <c r="D395" s="2450"/>
      <c r="E395" s="2451"/>
      <c r="F395" s="1845">
        <v>1</v>
      </c>
      <c r="G395" s="1087" t="s">
        <v>771</v>
      </c>
      <c r="H395" s="535">
        <v>250000</v>
      </c>
      <c r="I395" s="420">
        <f>H395*F395</f>
        <v>250000</v>
      </c>
    </row>
    <row r="396" spans="1:9" ht="32.25" customHeight="1">
      <c r="A396" s="421"/>
      <c r="B396" s="2458" t="s">
        <v>750</v>
      </c>
      <c r="C396" s="2450"/>
      <c r="D396" s="2450"/>
      <c r="E396" s="2451"/>
      <c r="F396" s="1845">
        <v>1</v>
      </c>
      <c r="G396" s="1087" t="s">
        <v>771</v>
      </c>
      <c r="H396" s="535">
        <v>15000000</v>
      </c>
      <c r="I396" s="420">
        <f>H396*F396</f>
        <v>15000000</v>
      </c>
    </row>
    <row r="397" spans="1:9" ht="29.25" customHeight="1">
      <c r="A397" s="421"/>
      <c r="B397" s="2458" t="s">
        <v>751</v>
      </c>
      <c r="C397" s="2450"/>
      <c r="D397" s="2450"/>
      <c r="E397" s="2451"/>
      <c r="F397" s="1845">
        <v>1</v>
      </c>
      <c r="G397" s="1087" t="s">
        <v>771</v>
      </c>
      <c r="H397" s="535">
        <v>15000000</v>
      </c>
      <c r="I397" s="420">
        <f>H397*F397</f>
        <v>15000000</v>
      </c>
    </row>
    <row r="398" spans="1:9" ht="16.5">
      <c r="A398" s="421"/>
      <c r="B398" s="1068"/>
      <c r="C398" s="1097"/>
      <c r="D398" s="961"/>
      <c r="E398" s="1014"/>
      <c r="F398" s="426"/>
      <c r="G398" s="1086"/>
      <c r="H398" s="535"/>
      <c r="I398" s="420"/>
    </row>
    <row r="399" spans="1:9" ht="16.5">
      <c r="A399" s="421" t="s">
        <v>145</v>
      </c>
      <c r="B399" s="2468" t="s">
        <v>66</v>
      </c>
      <c r="C399" s="2469"/>
      <c r="D399" s="2469"/>
      <c r="E399" s="2470"/>
      <c r="F399" s="426"/>
      <c r="G399" s="1086"/>
      <c r="H399" s="535"/>
      <c r="I399" s="420">
        <v>0</v>
      </c>
    </row>
    <row r="400" spans="1:9" ht="17.25">
      <c r="A400" s="421"/>
      <c r="B400" s="1174"/>
      <c r="C400" s="1099"/>
      <c r="D400" s="1175"/>
      <c r="E400" s="1176"/>
      <c r="F400" s="1101"/>
      <c r="G400" s="1102"/>
      <c r="H400" s="1103"/>
      <c r="I400" s="987"/>
    </row>
    <row r="401" spans="1:9" ht="17.25">
      <c r="A401" s="1104"/>
      <c r="B401" s="1105"/>
      <c r="C401" s="1175"/>
      <c r="D401" s="1106"/>
      <c r="E401" s="310"/>
      <c r="F401" s="262"/>
      <c r="G401" s="1107"/>
      <c r="H401" s="263"/>
      <c r="I401" s="988"/>
    </row>
    <row r="402" spans="1:9" ht="18">
      <c r="A402" s="1108"/>
      <c r="B402" s="1177"/>
      <c r="C402" s="1106"/>
      <c r="D402" s="1178"/>
      <c r="E402" s="1179"/>
      <c r="F402" s="1183"/>
      <c r="G402" s="1179"/>
      <c r="H402" s="960"/>
      <c r="I402" s="989"/>
    </row>
    <row r="403" spans="1:9" ht="18">
      <c r="A403" s="1108"/>
      <c r="B403" s="1180"/>
      <c r="C403" s="1210" t="s">
        <v>439</v>
      </c>
      <c r="D403" s="1181"/>
      <c r="E403" s="1182"/>
      <c r="F403" s="1105"/>
      <c r="G403" s="1182"/>
      <c r="H403" s="1173"/>
      <c r="I403" s="987">
        <f>I399+I393</f>
        <v>125900000</v>
      </c>
    </row>
    <row r="404" spans="1:9" ht="18">
      <c r="A404" s="332"/>
      <c r="B404" s="332"/>
      <c r="C404" s="1184"/>
      <c r="D404" s="1109"/>
      <c r="E404" s="1109"/>
      <c r="F404" s="1109"/>
      <c r="G404" s="1185"/>
      <c r="H404" s="1185"/>
      <c r="I404" s="1186"/>
    </row>
    <row r="405" spans="1:9" ht="16.5">
      <c r="A405" s="678"/>
      <c r="B405" s="678"/>
      <c r="C405" s="678"/>
      <c r="D405" s="678"/>
      <c r="E405" s="678"/>
      <c r="F405" s="678"/>
      <c r="G405" s="2522" t="s">
        <v>378</v>
      </c>
      <c r="H405" s="2522"/>
      <c r="I405" s="2522"/>
    </row>
    <row r="406" spans="1:9" ht="16.5">
      <c r="A406" s="2253" t="s">
        <v>163</v>
      </c>
      <c r="B406" s="2253"/>
      <c r="C406" s="2253"/>
      <c r="D406" s="2253"/>
      <c r="E406" s="678"/>
      <c r="F406" s="678"/>
      <c r="G406" s="2253" t="s">
        <v>182</v>
      </c>
      <c r="H406" s="2253"/>
      <c r="I406" s="2253"/>
    </row>
    <row r="407" spans="1:9" ht="33.75" customHeight="1">
      <c r="A407" s="2253" t="s">
        <v>377</v>
      </c>
      <c r="B407" s="2253"/>
      <c r="C407" s="2253"/>
      <c r="D407" s="2253"/>
      <c r="E407" s="967"/>
      <c r="F407" s="678"/>
      <c r="G407" s="2252" t="str">
        <f>E387</f>
        <v>Kegiatan Fasilitasi, Pengembangan dan Pengadaan Upacara Keagamaan</v>
      </c>
      <c r="H407" s="2252"/>
      <c r="I407" s="2252"/>
    </row>
    <row r="408" spans="1:9" ht="16.5">
      <c r="A408" s="2253"/>
      <c r="B408" s="2253"/>
      <c r="C408" s="967"/>
      <c r="D408" s="967"/>
      <c r="E408" s="967"/>
      <c r="F408" s="678"/>
      <c r="G408" s="722"/>
      <c r="H408" s="2253"/>
      <c r="I408" s="2253"/>
    </row>
    <row r="409" spans="1:9" ht="16.5">
      <c r="A409" s="2253"/>
      <c r="B409" s="2253"/>
      <c r="C409" s="2253"/>
      <c r="D409" s="2253"/>
      <c r="E409" s="967"/>
      <c r="F409" s="678"/>
      <c r="G409" s="722"/>
      <c r="H409" s="2253"/>
      <c r="I409" s="2253"/>
    </row>
    <row r="410" spans="1:9" ht="16.5">
      <c r="A410" s="2300" t="s">
        <v>374</v>
      </c>
      <c r="B410" s="2300"/>
      <c r="C410" s="2300"/>
      <c r="D410" s="2300"/>
      <c r="E410" s="967"/>
      <c r="F410" s="678"/>
      <c r="G410" s="2253" t="s">
        <v>379</v>
      </c>
      <c r="H410" s="2253"/>
      <c r="I410" s="2253"/>
    </row>
    <row r="411" spans="1:9" ht="15.75">
      <c r="A411" s="966"/>
      <c r="B411" s="1052"/>
      <c r="C411" s="966"/>
      <c r="D411" s="1052"/>
      <c r="E411" s="981"/>
      <c r="F411" s="390"/>
      <c r="G411" s="390"/>
      <c r="H411" s="981"/>
      <c r="I411" s="1022"/>
    </row>
    <row r="412" spans="1:3" ht="15.75">
      <c r="A412" s="1052"/>
      <c r="C412" s="1052"/>
    </row>
    <row r="428" spans="1:9" ht="17.25">
      <c r="A428" s="1002" t="s">
        <v>8</v>
      </c>
      <c r="B428" s="337" t="s">
        <v>83</v>
      </c>
      <c r="D428" s="337" t="s">
        <v>38</v>
      </c>
      <c r="E428" s="1054" t="s">
        <v>68</v>
      </c>
      <c r="F428" s="1054"/>
      <c r="G428" s="1054"/>
      <c r="H428" s="1054"/>
      <c r="I428" s="1055"/>
    </row>
    <row r="429" spans="1:9" ht="52.5" customHeight="1">
      <c r="A429" s="1002" t="s">
        <v>9</v>
      </c>
      <c r="B429" s="272" t="s">
        <v>84</v>
      </c>
      <c r="C429" s="337"/>
      <c r="D429" s="272" t="s">
        <v>38</v>
      </c>
      <c r="E429" s="2283" t="str">
        <f>'RINGKASAN APB DES'!F212</f>
        <v>Kegiatan Fasilitasi Pembangunan, Pengembangan dan Pengelolaan Sarana Prasarana untuk Mendukung Wisata Desa</v>
      </c>
      <c r="F429" s="2513"/>
      <c r="G429" s="2513"/>
      <c r="H429" s="2513"/>
      <c r="I429" s="2513"/>
    </row>
    <row r="430" spans="1:9" ht="17.25">
      <c r="A430" s="1002" t="s">
        <v>10</v>
      </c>
      <c r="B430" s="337" t="s">
        <v>85</v>
      </c>
      <c r="C430" s="337"/>
      <c r="D430" s="337" t="s">
        <v>38</v>
      </c>
      <c r="E430" s="337" t="s">
        <v>86</v>
      </c>
      <c r="F430" s="1095"/>
      <c r="G430" s="1095"/>
      <c r="H430" s="1095"/>
      <c r="I430" s="1094"/>
    </row>
    <row r="431" spans="1:9" ht="17.25">
      <c r="A431" s="982" t="s">
        <v>11</v>
      </c>
      <c r="B431" s="1172" t="s">
        <v>434</v>
      </c>
      <c r="C431" s="337"/>
      <c r="D431" s="1172" t="s">
        <v>38</v>
      </c>
      <c r="E431" s="1172" t="s">
        <v>587</v>
      </c>
      <c r="F431" s="329"/>
      <c r="G431" s="329"/>
      <c r="H431" s="1089"/>
      <c r="I431" s="1090"/>
    </row>
    <row r="432" spans="1:9" ht="12.75">
      <c r="A432" s="2514" t="s">
        <v>87</v>
      </c>
      <c r="B432" s="2516" t="s">
        <v>88</v>
      </c>
      <c r="C432" s="2517"/>
      <c r="D432" s="2517"/>
      <c r="E432" s="2518"/>
      <c r="F432" s="2516" t="s">
        <v>568</v>
      </c>
      <c r="G432" s="2518"/>
      <c r="H432" s="1071" t="s">
        <v>90</v>
      </c>
      <c r="I432" s="1071" t="s">
        <v>91</v>
      </c>
    </row>
    <row r="433" spans="1:9" ht="12.75">
      <c r="A433" s="2515"/>
      <c r="B433" s="2519"/>
      <c r="C433" s="2520"/>
      <c r="D433" s="2520"/>
      <c r="E433" s="2521"/>
      <c r="F433" s="2519"/>
      <c r="G433" s="2521"/>
      <c r="H433" s="1114" t="s">
        <v>42</v>
      </c>
      <c r="I433" s="1114" t="s">
        <v>42</v>
      </c>
    </row>
    <row r="434" spans="1:9" ht="16.5">
      <c r="A434" s="969">
        <v>1</v>
      </c>
      <c r="B434" s="2465" t="s">
        <v>44</v>
      </c>
      <c r="C434" s="2466"/>
      <c r="D434" s="2466"/>
      <c r="E434" s="2467"/>
      <c r="F434" s="1083">
        <v>3</v>
      </c>
      <c r="G434" s="1084"/>
      <c r="H434" s="1085">
        <v>4</v>
      </c>
      <c r="I434" s="786" t="s">
        <v>92</v>
      </c>
    </row>
    <row r="435" spans="1:9" ht="17.25">
      <c r="A435" s="1083" t="s">
        <v>143</v>
      </c>
      <c r="B435" s="980" t="str">
        <f>'RINGKASAN APB DES'!F213</f>
        <v>Belanja Barang dan Jasa</v>
      </c>
      <c r="C435" s="1082"/>
      <c r="D435" s="958"/>
      <c r="E435" s="959"/>
      <c r="F435" s="382"/>
      <c r="G435" s="383"/>
      <c r="H435" s="360"/>
      <c r="I435" s="419">
        <f>I436+I442</f>
        <v>41875000</v>
      </c>
    </row>
    <row r="436" spans="1:9" ht="17.25">
      <c r="A436" s="1194">
        <v>1</v>
      </c>
      <c r="B436" s="2257" t="s">
        <v>142</v>
      </c>
      <c r="C436" s="2258"/>
      <c r="D436" s="958"/>
      <c r="E436" s="959"/>
      <c r="F436" s="382"/>
      <c r="G436" s="383"/>
      <c r="H436" s="1188"/>
      <c r="I436" s="419">
        <f>SUM(I437:I440)</f>
        <v>41100000</v>
      </c>
    </row>
    <row r="437" spans="1:9" ht="17.25">
      <c r="A437" s="1194"/>
      <c r="B437" s="980"/>
      <c r="C437" s="1195" t="s">
        <v>588</v>
      </c>
      <c r="D437" s="958"/>
      <c r="E437" s="959"/>
      <c r="F437" s="1198">
        <v>12</v>
      </c>
      <c r="G437" s="1199" t="s">
        <v>495</v>
      </c>
      <c r="H437" s="1189">
        <v>1500000</v>
      </c>
      <c r="I437" s="1192">
        <f>H437*F437</f>
        <v>18000000</v>
      </c>
    </row>
    <row r="438" spans="1:9" ht="17.25">
      <c r="A438" s="1194"/>
      <c r="B438" s="980"/>
      <c r="C438" s="1196" t="s">
        <v>589</v>
      </c>
      <c r="D438" s="958"/>
      <c r="E438" s="959"/>
      <c r="F438" s="1200">
        <v>80</v>
      </c>
      <c r="G438" s="1201" t="s">
        <v>592</v>
      </c>
      <c r="H438" s="1190">
        <v>150000</v>
      </c>
      <c r="I438" s="1192">
        <f aca="true" t="shared" si="2" ref="I438:I459">H438*F438</f>
        <v>12000000</v>
      </c>
    </row>
    <row r="439" spans="1:9" ht="17.25">
      <c r="A439" s="1194"/>
      <c r="B439" s="980"/>
      <c r="C439" s="1196" t="s">
        <v>590</v>
      </c>
      <c r="D439" s="958"/>
      <c r="E439" s="959"/>
      <c r="F439" s="1200">
        <v>80</v>
      </c>
      <c r="G439" s="1201" t="s">
        <v>592</v>
      </c>
      <c r="H439" s="1190">
        <v>90000</v>
      </c>
      <c r="I439" s="1192">
        <f t="shared" si="2"/>
        <v>7200000</v>
      </c>
    </row>
    <row r="440" spans="1:9" ht="17.25">
      <c r="A440" s="1194"/>
      <c r="B440" s="980"/>
      <c r="C440" s="1196" t="s">
        <v>591</v>
      </c>
      <c r="D440" s="958"/>
      <c r="E440" s="959"/>
      <c r="F440" s="1200">
        <v>30</v>
      </c>
      <c r="G440" s="1201" t="s">
        <v>592</v>
      </c>
      <c r="H440" s="1190">
        <v>130000</v>
      </c>
      <c r="I440" s="1192">
        <f t="shared" si="2"/>
        <v>3900000</v>
      </c>
    </row>
    <row r="441" spans="1:9" ht="17.25">
      <c r="A441" s="1194"/>
      <c r="B441" s="980"/>
      <c r="C441" s="1187"/>
      <c r="D441" s="958"/>
      <c r="E441" s="959"/>
      <c r="F441" s="382"/>
      <c r="G441" s="1202"/>
      <c r="H441" s="1188"/>
      <c r="I441" s="419"/>
    </row>
    <row r="442" spans="1:9" ht="17.25">
      <c r="A442" s="1194">
        <v>2</v>
      </c>
      <c r="B442" s="1197" t="s">
        <v>593</v>
      </c>
      <c r="C442" s="1130"/>
      <c r="D442" s="958"/>
      <c r="E442" s="959"/>
      <c r="F442" s="1198"/>
      <c r="G442" s="1199"/>
      <c r="H442" s="1189"/>
      <c r="I442" s="1193">
        <f>SUM(I443:I445)</f>
        <v>775000</v>
      </c>
    </row>
    <row r="443" spans="1:9" ht="17.25">
      <c r="A443" s="1194"/>
      <c r="B443" s="980"/>
      <c r="C443" s="1196" t="s">
        <v>594</v>
      </c>
      <c r="D443" s="958"/>
      <c r="E443" s="959"/>
      <c r="F443" s="1200">
        <v>3</v>
      </c>
      <c r="G443" s="1201" t="s">
        <v>532</v>
      </c>
      <c r="H443" s="1190">
        <v>75000</v>
      </c>
      <c r="I443" s="1192">
        <f t="shared" si="2"/>
        <v>225000</v>
      </c>
    </row>
    <row r="444" spans="1:9" ht="17.25">
      <c r="A444" s="1083"/>
      <c r="B444" s="980"/>
      <c r="C444" s="1196" t="s">
        <v>595</v>
      </c>
      <c r="D444" s="958"/>
      <c r="E444" s="959"/>
      <c r="F444" s="1200">
        <v>1</v>
      </c>
      <c r="G444" s="1201" t="s">
        <v>532</v>
      </c>
      <c r="H444" s="1190">
        <v>150000</v>
      </c>
      <c r="I444" s="1192">
        <f t="shared" si="2"/>
        <v>150000</v>
      </c>
    </row>
    <row r="445" spans="1:9" ht="17.25">
      <c r="A445" s="1083"/>
      <c r="B445" s="980"/>
      <c r="C445" s="1196" t="s">
        <v>596</v>
      </c>
      <c r="D445" s="958"/>
      <c r="E445" s="959"/>
      <c r="F445" s="1200">
        <v>1</v>
      </c>
      <c r="G445" s="1201" t="s">
        <v>597</v>
      </c>
      <c r="H445" s="1190">
        <v>400000</v>
      </c>
      <c r="I445" s="1192">
        <f t="shared" si="2"/>
        <v>400000</v>
      </c>
    </row>
    <row r="446" spans="1:9" ht="17.25">
      <c r="A446" s="1083"/>
      <c r="B446" s="980"/>
      <c r="C446" s="1187"/>
      <c r="D446" s="958"/>
      <c r="E446" s="959"/>
      <c r="F446" s="382"/>
      <c r="G446" s="1202"/>
      <c r="H446" s="1188"/>
      <c r="I446" s="419"/>
    </row>
    <row r="447" spans="1:9" ht="17.25">
      <c r="A447" s="1083"/>
      <c r="B447" s="980" t="str">
        <f>'RINGKASAN APB DES'!F216</f>
        <v>Belanja Modal</v>
      </c>
      <c r="C447" s="818"/>
      <c r="D447" s="958"/>
      <c r="E447" s="959"/>
      <c r="F447" s="1203"/>
      <c r="G447" s="814"/>
      <c r="H447" s="1191"/>
      <c r="I447" s="419">
        <f>I448</f>
        <v>11765000</v>
      </c>
    </row>
    <row r="448" spans="1:9" ht="17.25">
      <c r="A448" s="1171"/>
      <c r="B448" s="1438" t="s">
        <v>633</v>
      </c>
      <c r="C448" s="820"/>
      <c r="D448" s="958"/>
      <c r="E448" s="959"/>
      <c r="F448" s="1204"/>
      <c r="G448" s="816"/>
      <c r="H448" s="808"/>
      <c r="I448" s="419">
        <f>SUM(I449:I459)</f>
        <v>11765000</v>
      </c>
    </row>
    <row r="449" spans="1:9" ht="17.25">
      <c r="A449" s="1083"/>
      <c r="B449" s="980"/>
      <c r="C449" s="819" t="s">
        <v>560</v>
      </c>
      <c r="D449" s="958"/>
      <c r="E449" s="959"/>
      <c r="F449" s="1204">
        <v>50</v>
      </c>
      <c r="G449" s="816" t="s">
        <v>563</v>
      </c>
      <c r="H449" s="810">
        <v>76000</v>
      </c>
      <c r="I449" s="1192">
        <f t="shared" si="2"/>
        <v>3800000</v>
      </c>
    </row>
    <row r="450" spans="1:9" ht="17.25">
      <c r="A450" s="1083"/>
      <c r="B450" s="980"/>
      <c r="C450" s="819" t="s">
        <v>561</v>
      </c>
      <c r="D450" s="958"/>
      <c r="E450" s="959"/>
      <c r="F450" s="1204">
        <v>7</v>
      </c>
      <c r="G450" s="816" t="s">
        <v>502</v>
      </c>
      <c r="H450" s="810">
        <v>200000</v>
      </c>
      <c r="I450" s="1192">
        <f t="shared" si="2"/>
        <v>1400000</v>
      </c>
    </row>
    <row r="451" spans="1:9" ht="17.25">
      <c r="A451" s="1083"/>
      <c r="B451" s="980"/>
      <c r="C451" s="819" t="s">
        <v>598</v>
      </c>
      <c r="D451" s="958"/>
      <c r="E451" s="959"/>
      <c r="F451" s="1204">
        <v>500</v>
      </c>
      <c r="G451" s="816" t="s">
        <v>564</v>
      </c>
      <c r="H451" s="810">
        <v>2400</v>
      </c>
      <c r="I451" s="1192">
        <f t="shared" si="2"/>
        <v>1200000</v>
      </c>
    </row>
    <row r="452" spans="1:9" ht="17.25">
      <c r="A452" s="1083"/>
      <c r="B452" s="980"/>
      <c r="C452" s="819" t="s">
        <v>599</v>
      </c>
      <c r="D452" s="958"/>
      <c r="E452" s="959"/>
      <c r="F452" s="1204">
        <v>5</v>
      </c>
      <c r="G452" s="816" t="s">
        <v>607</v>
      </c>
      <c r="H452" s="810">
        <v>38000</v>
      </c>
      <c r="I452" s="1192">
        <f t="shared" si="2"/>
        <v>190000</v>
      </c>
    </row>
    <row r="453" spans="1:9" ht="17.25">
      <c r="A453" s="1083"/>
      <c r="B453" s="980"/>
      <c r="C453" s="819" t="s">
        <v>600</v>
      </c>
      <c r="D453" s="958"/>
      <c r="E453" s="959"/>
      <c r="F453" s="1204">
        <v>5</v>
      </c>
      <c r="G453" s="816" t="s">
        <v>608</v>
      </c>
      <c r="H453" s="810">
        <v>90000</v>
      </c>
      <c r="I453" s="1192">
        <f t="shared" si="2"/>
        <v>450000</v>
      </c>
    </row>
    <row r="454" spans="1:9" ht="17.25">
      <c r="A454" s="1083"/>
      <c r="B454" s="980"/>
      <c r="C454" s="819" t="s">
        <v>601</v>
      </c>
      <c r="D454" s="958"/>
      <c r="E454" s="959"/>
      <c r="F454" s="1204">
        <v>40</v>
      </c>
      <c r="G454" s="816" t="s">
        <v>609</v>
      </c>
      <c r="H454" s="810">
        <v>40000</v>
      </c>
      <c r="I454" s="1192">
        <f t="shared" si="2"/>
        <v>1600000</v>
      </c>
    </row>
    <row r="455" spans="1:9" ht="17.25">
      <c r="A455" s="1083"/>
      <c r="B455" s="980"/>
      <c r="C455" s="819" t="s">
        <v>602</v>
      </c>
      <c r="D455" s="958"/>
      <c r="E455" s="959"/>
      <c r="F455" s="1204">
        <v>17</v>
      </c>
      <c r="G455" s="816" t="s">
        <v>505</v>
      </c>
      <c r="H455" s="810">
        <v>60000</v>
      </c>
      <c r="I455" s="1192">
        <f t="shared" si="2"/>
        <v>1020000</v>
      </c>
    </row>
    <row r="456" spans="1:9" ht="17.25">
      <c r="A456" s="1083"/>
      <c r="B456" s="980"/>
      <c r="C456" s="819" t="s">
        <v>603</v>
      </c>
      <c r="D456" s="958"/>
      <c r="E456" s="959"/>
      <c r="F456" s="1204">
        <v>11</v>
      </c>
      <c r="G456" s="816" t="s">
        <v>505</v>
      </c>
      <c r="H456" s="810">
        <v>55000</v>
      </c>
      <c r="I456" s="1192">
        <f t="shared" si="2"/>
        <v>605000</v>
      </c>
    </row>
    <row r="457" spans="1:9" ht="17.25">
      <c r="A457" s="1083"/>
      <c r="B457" s="980"/>
      <c r="C457" s="819" t="s">
        <v>604</v>
      </c>
      <c r="D457" s="958"/>
      <c r="E457" s="959"/>
      <c r="F457" s="1204">
        <v>2</v>
      </c>
      <c r="G457" s="816" t="s">
        <v>532</v>
      </c>
      <c r="H457" s="810">
        <v>400000</v>
      </c>
      <c r="I457" s="1192">
        <f t="shared" si="2"/>
        <v>800000</v>
      </c>
    </row>
    <row r="458" spans="1:9" ht="17.25">
      <c r="A458" s="381"/>
      <c r="B458" s="1068"/>
      <c r="C458" s="819" t="s">
        <v>605</v>
      </c>
      <c r="D458" s="961"/>
      <c r="E458" s="1014"/>
      <c r="F458" s="1204">
        <v>4</v>
      </c>
      <c r="G458" s="816" t="s">
        <v>532</v>
      </c>
      <c r="H458" s="810">
        <v>25000</v>
      </c>
      <c r="I458" s="1192">
        <f t="shared" si="2"/>
        <v>100000</v>
      </c>
    </row>
    <row r="459" spans="1:9" ht="16.5">
      <c r="A459" s="421"/>
      <c r="B459" s="1068"/>
      <c r="C459" s="819" t="s">
        <v>606</v>
      </c>
      <c r="D459" s="961"/>
      <c r="E459" s="1014"/>
      <c r="F459" s="1204">
        <v>20</v>
      </c>
      <c r="G459" s="816" t="s">
        <v>610</v>
      </c>
      <c r="H459" s="810">
        <v>30000</v>
      </c>
      <c r="I459" s="1192">
        <f t="shared" si="2"/>
        <v>600000</v>
      </c>
    </row>
    <row r="460" spans="1:9" ht="16.5">
      <c r="A460" s="421"/>
      <c r="B460" s="1068"/>
      <c r="C460" s="961"/>
      <c r="D460" s="961"/>
      <c r="E460" s="1014"/>
      <c r="F460" s="426"/>
      <c r="G460" s="1086"/>
      <c r="H460" s="535"/>
      <c r="I460" s="420"/>
    </row>
    <row r="461" spans="1:9" ht="16.5">
      <c r="A461" s="421"/>
      <c r="B461" s="1017"/>
      <c r="C461" s="997" t="s">
        <v>437</v>
      </c>
      <c r="D461" s="1097"/>
      <c r="E461" s="1098"/>
      <c r="F461" s="426"/>
      <c r="G461" s="1086"/>
      <c r="H461" s="535"/>
      <c r="I461" s="1205">
        <f>I447+I435</f>
        <v>53640000</v>
      </c>
    </row>
    <row r="462" spans="1:9" ht="16.5">
      <c r="A462" s="421"/>
      <c r="B462" s="1068"/>
      <c r="C462" s="1097"/>
      <c r="D462" s="961"/>
      <c r="E462" s="1014"/>
      <c r="F462" s="2523" t="s">
        <v>438</v>
      </c>
      <c r="G462" s="2524"/>
      <c r="H462" s="1206">
        <v>0.02</v>
      </c>
      <c r="I462" s="420">
        <f>I461*H462</f>
        <v>1072800</v>
      </c>
    </row>
    <row r="463" spans="1:10" ht="16.5">
      <c r="A463" s="421"/>
      <c r="B463" s="1017"/>
      <c r="C463" s="961"/>
      <c r="D463" s="1099"/>
      <c r="E463" s="1100"/>
      <c r="F463" s="1207" t="s">
        <v>439</v>
      </c>
      <c r="G463" s="1086"/>
      <c r="H463" s="535"/>
      <c r="I463" s="1205">
        <f>I462+I461</f>
        <v>54712800</v>
      </c>
      <c r="J463" s="1651" t="s">
        <v>761</v>
      </c>
    </row>
    <row r="464" spans="1:9" ht="18">
      <c r="A464" s="332"/>
      <c r="B464" s="332"/>
      <c r="C464" s="1184"/>
      <c r="D464" s="1109"/>
      <c r="E464" s="1109"/>
      <c r="F464" s="1109"/>
      <c r="G464" s="1185"/>
      <c r="H464" s="1185"/>
      <c r="I464" s="1186"/>
    </row>
    <row r="465" spans="1:9" ht="16.5">
      <c r="A465" s="678"/>
      <c r="B465" s="678"/>
      <c r="C465" s="678"/>
      <c r="D465" s="678"/>
      <c r="E465" s="678"/>
      <c r="F465" s="678"/>
      <c r="G465" s="2522" t="s">
        <v>378</v>
      </c>
      <c r="H465" s="2522"/>
      <c r="I465" s="2522"/>
    </row>
    <row r="466" spans="1:9" ht="16.5">
      <c r="A466" s="2253" t="s">
        <v>163</v>
      </c>
      <c r="B466" s="2253"/>
      <c r="C466" s="2253"/>
      <c r="D466" s="2253"/>
      <c r="E466" s="678"/>
      <c r="F466" s="678"/>
      <c r="G466" s="2253" t="s">
        <v>182</v>
      </c>
      <c r="H466" s="2253"/>
      <c r="I466" s="2253"/>
    </row>
    <row r="467" spans="1:9" ht="47.25" customHeight="1">
      <c r="A467" s="2253" t="s">
        <v>377</v>
      </c>
      <c r="B467" s="2253"/>
      <c r="C467" s="2253"/>
      <c r="D467" s="2253"/>
      <c r="E467" s="967"/>
      <c r="F467" s="678"/>
      <c r="G467" s="2252" t="str">
        <f>E429</f>
        <v>Kegiatan Fasilitasi Pembangunan, Pengembangan dan Pengelolaan Sarana Prasarana untuk Mendukung Wisata Desa</v>
      </c>
      <c r="H467" s="2252"/>
      <c r="I467" s="2252"/>
    </row>
    <row r="468" spans="1:9" ht="16.5">
      <c r="A468" s="2253"/>
      <c r="B468" s="2253"/>
      <c r="C468" s="967"/>
      <c r="D468" s="967"/>
      <c r="E468" s="967"/>
      <c r="F468" s="678"/>
      <c r="G468" s="722"/>
      <c r="H468" s="2253"/>
      <c r="I468" s="2253"/>
    </row>
    <row r="469" spans="1:9" ht="16.5">
      <c r="A469" s="2253"/>
      <c r="B469" s="2253"/>
      <c r="C469" s="2253"/>
      <c r="D469" s="2253"/>
      <c r="E469" s="967"/>
      <c r="F469" s="678"/>
      <c r="G469" s="722"/>
      <c r="H469" s="2253"/>
      <c r="I469" s="2253"/>
    </row>
    <row r="470" spans="1:9" ht="16.5">
      <c r="A470" s="2300" t="s">
        <v>374</v>
      </c>
      <c r="B470" s="2300"/>
      <c r="C470" s="2300"/>
      <c r="D470" s="2300"/>
      <c r="E470" s="967"/>
      <c r="F470" s="678"/>
      <c r="G470" s="2253" t="s">
        <v>379</v>
      </c>
      <c r="H470" s="2253"/>
      <c r="I470" s="2253"/>
    </row>
    <row r="471" spans="1:9" ht="15.75">
      <c r="A471" s="966"/>
      <c r="B471" s="1052"/>
      <c r="C471" s="966"/>
      <c r="D471" s="1052"/>
      <c r="E471" s="981"/>
      <c r="F471" s="390"/>
      <c r="G471" s="390"/>
      <c r="H471" s="981"/>
      <c r="I471" s="1022"/>
    </row>
    <row r="472" spans="1:3" ht="15.75">
      <c r="A472" s="1052"/>
      <c r="C472" s="1052"/>
    </row>
    <row r="489" spans="1:9" ht="17.25">
      <c r="A489" s="1002" t="s">
        <v>8</v>
      </c>
      <c r="B489" s="337" t="s">
        <v>83</v>
      </c>
      <c r="D489" s="337" t="s">
        <v>38</v>
      </c>
      <c r="E489" s="1054" t="s">
        <v>68</v>
      </c>
      <c r="F489" s="1054"/>
      <c r="G489" s="1054"/>
      <c r="H489" s="1054"/>
      <c r="I489" s="1055"/>
    </row>
    <row r="490" spans="1:9" ht="17.25">
      <c r="A490" s="1002" t="s">
        <v>9</v>
      </c>
      <c r="B490" s="337" t="s">
        <v>84</v>
      </c>
      <c r="C490" s="337"/>
      <c r="D490" s="337" t="s">
        <v>38</v>
      </c>
      <c r="E490" s="2283" t="str">
        <f>'RINGKASAN APB DES'!F218</f>
        <v>Kegiatan Fasilitasi, Pelestarian dan Pengelolaan Hutan Milik Desa</v>
      </c>
      <c r="F490" s="2513"/>
      <c r="G490" s="2513"/>
      <c r="H490" s="2513"/>
      <c r="I490" s="2513"/>
    </row>
    <row r="491" spans="1:9" ht="17.25">
      <c r="A491" s="1002" t="s">
        <v>10</v>
      </c>
      <c r="B491" s="337" t="s">
        <v>85</v>
      </c>
      <c r="C491" s="337"/>
      <c r="D491" s="337" t="s">
        <v>38</v>
      </c>
      <c r="E491" s="337" t="s">
        <v>86</v>
      </c>
      <c r="F491" s="1095"/>
      <c r="G491" s="1095"/>
      <c r="H491" s="1095"/>
      <c r="I491" s="1094"/>
    </row>
    <row r="492" spans="1:9" ht="17.25">
      <c r="A492" s="982" t="s">
        <v>11</v>
      </c>
      <c r="B492" s="1172" t="s">
        <v>434</v>
      </c>
      <c r="C492" s="337"/>
      <c r="D492" s="1172" t="s">
        <v>38</v>
      </c>
      <c r="E492" s="1172" t="s">
        <v>611</v>
      </c>
      <c r="F492" s="329"/>
      <c r="G492" s="329"/>
      <c r="H492" s="1089"/>
      <c r="I492" s="1090"/>
    </row>
    <row r="493" spans="1:9" ht="12.75">
      <c r="A493" s="2514" t="s">
        <v>87</v>
      </c>
      <c r="B493" s="2516" t="s">
        <v>88</v>
      </c>
      <c r="C493" s="2517"/>
      <c r="D493" s="2517"/>
      <c r="E493" s="2518"/>
      <c r="F493" s="2516" t="s">
        <v>568</v>
      </c>
      <c r="G493" s="2518"/>
      <c r="H493" s="1071" t="s">
        <v>90</v>
      </c>
      <c r="I493" s="1071" t="s">
        <v>91</v>
      </c>
    </row>
    <row r="494" spans="1:9" ht="12.75">
      <c r="A494" s="2515"/>
      <c r="B494" s="2519"/>
      <c r="C494" s="2520"/>
      <c r="D494" s="2520"/>
      <c r="E494" s="2521"/>
      <c r="F494" s="2519"/>
      <c r="G494" s="2521"/>
      <c r="H494" s="1114" t="s">
        <v>42</v>
      </c>
      <c r="I494" s="1114" t="s">
        <v>42</v>
      </c>
    </row>
    <row r="495" spans="1:9" ht="16.5">
      <c r="A495" s="969">
        <v>1</v>
      </c>
      <c r="B495" s="2465" t="s">
        <v>44</v>
      </c>
      <c r="C495" s="2466"/>
      <c r="D495" s="2466"/>
      <c r="E495" s="2467"/>
      <c r="F495" s="1083">
        <v>3</v>
      </c>
      <c r="G495" s="1084"/>
      <c r="H495" s="1085">
        <v>4</v>
      </c>
      <c r="I495" s="786" t="s">
        <v>92</v>
      </c>
    </row>
    <row r="496" spans="1:9" ht="17.25">
      <c r="A496" s="1083" t="s">
        <v>143</v>
      </c>
      <c r="B496" s="980" t="s">
        <v>64</v>
      </c>
      <c r="C496" s="1082"/>
      <c r="D496" s="958"/>
      <c r="E496" s="959"/>
      <c r="F496" s="382"/>
      <c r="G496" s="383"/>
      <c r="H496" s="360"/>
      <c r="I496" s="419">
        <f>I497+I499</f>
        <v>12705000</v>
      </c>
    </row>
    <row r="497" spans="1:9" ht="17.25">
      <c r="A497" s="381"/>
      <c r="B497" s="1203" t="s">
        <v>450</v>
      </c>
      <c r="C497" s="1130"/>
      <c r="D497" s="961"/>
      <c r="E497" s="1014"/>
      <c r="F497" s="1203"/>
      <c r="G497" s="814"/>
      <c r="H497" s="809"/>
      <c r="I497" s="1205">
        <f>I498</f>
        <v>10500000</v>
      </c>
    </row>
    <row r="498" spans="1:9" ht="16.5">
      <c r="A498" s="421"/>
      <c r="B498" s="1068"/>
      <c r="C498" s="819" t="s">
        <v>612</v>
      </c>
      <c r="D498" s="961"/>
      <c r="E498" s="1014"/>
      <c r="F498" s="1204">
        <v>105</v>
      </c>
      <c r="G498" s="1209" t="s">
        <v>443</v>
      </c>
      <c r="H498" s="810">
        <v>100000</v>
      </c>
      <c r="I498" s="420">
        <f>H498*F498</f>
        <v>10500000</v>
      </c>
    </row>
    <row r="499" spans="1:9" ht="16.5">
      <c r="A499" s="421"/>
      <c r="B499" s="819" t="s">
        <v>152</v>
      </c>
      <c r="C499" s="1130"/>
      <c r="D499" s="961"/>
      <c r="E499" s="1014"/>
      <c r="F499" s="1204"/>
      <c r="G499" s="1209"/>
      <c r="H499" s="810"/>
      <c r="I499" s="1205">
        <f>I500+I501</f>
        <v>2205000</v>
      </c>
    </row>
    <row r="500" spans="1:9" ht="16.5">
      <c r="A500" s="421"/>
      <c r="B500" s="1017"/>
      <c r="C500" s="819" t="s">
        <v>117</v>
      </c>
      <c r="D500" s="1097"/>
      <c r="E500" s="1098"/>
      <c r="F500" s="1204">
        <v>105</v>
      </c>
      <c r="G500" s="1209" t="s">
        <v>500</v>
      </c>
      <c r="H500" s="810">
        <v>15000</v>
      </c>
      <c r="I500" s="420">
        <f>H500*F500</f>
        <v>1575000</v>
      </c>
    </row>
    <row r="501" spans="1:9" ht="16.5">
      <c r="A501" s="421"/>
      <c r="B501" s="1068"/>
      <c r="C501" s="819" t="s">
        <v>613</v>
      </c>
      <c r="D501" s="961"/>
      <c r="E501" s="1014"/>
      <c r="F501" s="1204">
        <v>105</v>
      </c>
      <c r="G501" s="1209" t="s">
        <v>442</v>
      </c>
      <c r="H501" s="810">
        <v>6000</v>
      </c>
      <c r="I501" s="420">
        <f>H501*F501</f>
        <v>630000</v>
      </c>
    </row>
    <row r="502" spans="1:9" ht="16.5">
      <c r="A502" s="421"/>
      <c r="B502" s="1017"/>
      <c r="C502" s="819"/>
      <c r="D502" s="1099"/>
      <c r="E502" s="1100"/>
      <c r="F502" s="1204"/>
      <c r="G502" s="816"/>
      <c r="H502" s="810"/>
      <c r="I502" s="420"/>
    </row>
    <row r="503" spans="1:9" ht="17.25">
      <c r="A503" s="421"/>
      <c r="B503" s="1208" t="s">
        <v>66</v>
      </c>
      <c r="C503" s="1130"/>
      <c r="D503" s="1175"/>
      <c r="E503" s="1176"/>
      <c r="F503" s="1204"/>
      <c r="G503" s="816"/>
      <c r="H503" s="810"/>
      <c r="I503" s="1205">
        <f>I505</f>
        <v>17000000</v>
      </c>
    </row>
    <row r="504" spans="1:9" ht="17.25">
      <c r="A504" s="421"/>
      <c r="B504" s="1440" t="s">
        <v>634</v>
      </c>
      <c r="C504" s="1439"/>
      <c r="D504" s="1175"/>
      <c r="E504" s="1176"/>
      <c r="F504" s="1204"/>
      <c r="G504" s="816"/>
      <c r="H504" s="810"/>
      <c r="I504" s="420">
        <f>I505</f>
        <v>17000000</v>
      </c>
    </row>
    <row r="505" spans="1:9" ht="17.25">
      <c r="A505" s="1104"/>
      <c r="B505" s="1105"/>
      <c r="C505" s="819" t="s">
        <v>614</v>
      </c>
      <c r="D505" s="1106"/>
      <c r="E505" s="310"/>
      <c r="F505" s="1204">
        <v>10</v>
      </c>
      <c r="G505" s="816" t="s">
        <v>455</v>
      </c>
      <c r="H505" s="810">
        <v>1700000</v>
      </c>
      <c r="I505" s="420">
        <f>H505*F505</f>
        <v>17000000</v>
      </c>
    </row>
    <row r="506" spans="1:9" ht="18">
      <c r="A506" s="1108"/>
      <c r="B506" s="1177"/>
      <c r="C506" s="1106"/>
      <c r="D506" s="1178"/>
      <c r="E506" s="1179"/>
      <c r="F506" s="1183"/>
      <c r="G506" s="1179"/>
      <c r="H506" s="960"/>
      <c r="I506" s="420"/>
    </row>
    <row r="507" spans="1:10" ht="18">
      <c r="A507" s="1108"/>
      <c r="B507" s="1180"/>
      <c r="C507" s="1210" t="s">
        <v>437</v>
      </c>
      <c r="D507" s="1181"/>
      <c r="E507" s="1182"/>
      <c r="F507" s="1105"/>
      <c r="G507" s="1182"/>
      <c r="H507" s="1173"/>
      <c r="I507" s="987">
        <f>I503+I496</f>
        <v>29705000</v>
      </c>
      <c r="J507" s="1651" t="s">
        <v>761</v>
      </c>
    </row>
    <row r="508" spans="1:9" ht="18">
      <c r="A508" s="332"/>
      <c r="B508" s="332"/>
      <c r="C508" s="1184"/>
      <c r="D508" s="1109"/>
      <c r="E508" s="1109"/>
      <c r="F508" s="1109"/>
      <c r="G508" s="1185"/>
      <c r="H508" s="1185"/>
      <c r="I508" s="1186"/>
    </row>
    <row r="509" spans="1:9" ht="16.5">
      <c r="A509" s="678"/>
      <c r="B509" s="678"/>
      <c r="C509" s="678"/>
      <c r="D509" s="678"/>
      <c r="E509" s="678"/>
      <c r="F509" s="678"/>
      <c r="G509" s="2522" t="s">
        <v>378</v>
      </c>
      <c r="H509" s="2522"/>
      <c r="I509" s="2522"/>
    </row>
    <row r="510" spans="1:9" ht="16.5">
      <c r="A510" s="2253" t="s">
        <v>163</v>
      </c>
      <c r="B510" s="2253"/>
      <c r="C510" s="2253"/>
      <c r="D510" s="2253"/>
      <c r="E510" s="678"/>
      <c r="F510" s="678"/>
      <c r="G510" s="2253" t="s">
        <v>182</v>
      </c>
      <c r="H510" s="2253"/>
      <c r="I510" s="2253"/>
    </row>
    <row r="511" spans="1:9" ht="29.25" customHeight="1">
      <c r="A511" s="2253" t="s">
        <v>377</v>
      </c>
      <c r="B511" s="2253"/>
      <c r="C511" s="2253"/>
      <c r="D511" s="2253"/>
      <c r="E511" s="967"/>
      <c r="F511" s="678"/>
      <c r="G511" s="2252" t="str">
        <f>E490</f>
        <v>Kegiatan Fasilitasi, Pelestarian dan Pengelolaan Hutan Milik Desa</v>
      </c>
      <c r="H511" s="2252"/>
      <c r="I511" s="2252"/>
    </row>
    <row r="512" spans="1:9" ht="16.5">
      <c r="A512" s="2253"/>
      <c r="B512" s="2253"/>
      <c r="C512" s="967"/>
      <c r="D512" s="967"/>
      <c r="E512" s="967"/>
      <c r="F512" s="678"/>
      <c r="G512" s="722"/>
      <c r="H512" s="2253"/>
      <c r="I512" s="2253"/>
    </row>
    <row r="513" spans="1:9" ht="16.5">
      <c r="A513" s="2253"/>
      <c r="B513" s="2253"/>
      <c r="C513" s="2253"/>
      <c r="D513" s="2253"/>
      <c r="E513" s="967"/>
      <c r="F513" s="678"/>
      <c r="G513" s="722"/>
      <c r="H513" s="2253"/>
      <c r="I513" s="2253"/>
    </row>
    <row r="514" spans="1:9" ht="16.5">
      <c r="A514" s="2300" t="s">
        <v>374</v>
      </c>
      <c r="B514" s="2300"/>
      <c r="C514" s="2300"/>
      <c r="D514" s="2300"/>
      <c r="E514" s="967"/>
      <c r="F514" s="678"/>
      <c r="G514" s="2253" t="s">
        <v>379</v>
      </c>
      <c r="H514" s="2253"/>
      <c r="I514" s="2253"/>
    </row>
    <row r="515" spans="1:9" ht="15.75">
      <c r="A515" s="966"/>
      <c r="B515" s="1052"/>
      <c r="C515" s="966"/>
      <c r="D515" s="1052"/>
      <c r="E515" s="981"/>
      <c r="F515" s="390"/>
      <c r="G515" s="390"/>
      <c r="H515" s="981"/>
      <c r="I515" s="1022"/>
    </row>
    <row r="516" spans="1:3" ht="15.75">
      <c r="A516" s="1052"/>
      <c r="C516" s="1052"/>
    </row>
    <row r="538" spans="1:9" ht="17.25">
      <c r="A538" s="1846" t="s">
        <v>8</v>
      </c>
      <c r="B538" s="1847" t="s">
        <v>83</v>
      </c>
      <c r="C538" s="1848"/>
      <c r="D538" s="1847" t="s">
        <v>38</v>
      </c>
      <c r="E538" s="1849" t="s">
        <v>68</v>
      </c>
      <c r="F538" s="1849"/>
      <c r="G538" s="1849"/>
      <c r="H538" s="1849"/>
      <c r="I538" s="1850"/>
    </row>
    <row r="539" spans="1:9" ht="17.25">
      <c r="A539" s="1846" t="s">
        <v>9</v>
      </c>
      <c r="B539" s="1847" t="s">
        <v>84</v>
      </c>
      <c r="C539" s="1847"/>
      <c r="D539" s="1847" t="s">
        <v>38</v>
      </c>
      <c r="E539" s="2503">
        <f>'RINGKASAN APB DES'!F432</f>
        <v>0</v>
      </c>
      <c r="F539" s="2504"/>
      <c r="G539" s="2504"/>
      <c r="H539" s="2504"/>
      <c r="I539" s="2504"/>
    </row>
    <row r="540" spans="1:9" ht="17.25">
      <c r="A540" s="1846" t="s">
        <v>10</v>
      </c>
      <c r="B540" s="1847" t="s">
        <v>85</v>
      </c>
      <c r="C540" s="1847"/>
      <c r="D540" s="1847" t="s">
        <v>38</v>
      </c>
      <c r="E540" s="1847" t="s">
        <v>86</v>
      </c>
      <c r="F540" s="1851"/>
      <c r="G540" s="1851"/>
      <c r="H540" s="1851"/>
      <c r="I540" s="1852"/>
    </row>
    <row r="541" spans="1:9" ht="17.25">
      <c r="A541" s="1840" t="s">
        <v>11</v>
      </c>
      <c r="B541" s="1853" t="s">
        <v>434</v>
      </c>
      <c r="C541" s="1847"/>
      <c r="D541" s="1853" t="s">
        <v>38</v>
      </c>
      <c r="E541" s="1853" t="s">
        <v>584</v>
      </c>
      <c r="F541" s="1854"/>
      <c r="G541" s="1854"/>
      <c r="H541" s="1855"/>
      <c r="I541" s="1856"/>
    </row>
    <row r="542" spans="1:9" ht="12.75">
      <c r="A542" s="2505" t="s">
        <v>87</v>
      </c>
      <c r="B542" s="2507" t="s">
        <v>88</v>
      </c>
      <c r="C542" s="2508"/>
      <c r="D542" s="2508"/>
      <c r="E542" s="2509"/>
      <c r="F542" s="2507" t="s">
        <v>568</v>
      </c>
      <c r="G542" s="2509"/>
      <c r="H542" s="1857" t="s">
        <v>90</v>
      </c>
      <c r="I542" s="1857" t="s">
        <v>91</v>
      </c>
    </row>
    <row r="543" spans="1:9" ht="12.75">
      <c r="A543" s="2506"/>
      <c r="B543" s="2510"/>
      <c r="C543" s="2511"/>
      <c r="D543" s="2511"/>
      <c r="E543" s="2512"/>
      <c r="F543" s="2510"/>
      <c r="G543" s="2512"/>
      <c r="H543" s="1858" t="s">
        <v>42</v>
      </c>
      <c r="I543" s="1858" t="s">
        <v>42</v>
      </c>
    </row>
    <row r="544" spans="1:9" ht="16.5">
      <c r="A544" s="1859">
        <v>1</v>
      </c>
      <c r="B544" s="2498" t="s">
        <v>44</v>
      </c>
      <c r="C544" s="2499"/>
      <c r="D544" s="2499"/>
      <c r="E544" s="2500"/>
      <c r="F544" s="1860">
        <v>3</v>
      </c>
      <c r="G544" s="1861"/>
      <c r="H544" s="1862">
        <v>4</v>
      </c>
      <c r="I544" s="1863" t="s">
        <v>92</v>
      </c>
    </row>
    <row r="545" spans="1:9" ht="17.25">
      <c r="A545" s="1860" t="s">
        <v>143</v>
      </c>
      <c r="B545" s="1839" t="s">
        <v>64</v>
      </c>
      <c r="C545" s="1864"/>
      <c r="D545" s="1865"/>
      <c r="E545" s="1866"/>
      <c r="F545" s="1867"/>
      <c r="G545" s="1868"/>
      <c r="H545" s="1869"/>
      <c r="I545" s="1870">
        <f>SUM(I546,I547,I550)</f>
        <v>0</v>
      </c>
    </row>
    <row r="546" spans="1:9" ht="17.25">
      <c r="A546" s="1871"/>
      <c r="B546" s="1872"/>
      <c r="C546" s="1865"/>
      <c r="D546" s="1873"/>
      <c r="E546" s="1874"/>
      <c r="F546" s="1875"/>
      <c r="G546" s="1876"/>
      <c r="H546" s="1877"/>
      <c r="I546" s="1878"/>
    </row>
    <row r="547" spans="1:9" ht="16.5">
      <c r="A547" s="1879"/>
      <c r="B547" s="1872"/>
      <c r="C547" s="1873"/>
      <c r="D547" s="1873"/>
      <c r="E547" s="1874"/>
      <c r="F547" s="1880"/>
      <c r="G547" s="1881"/>
      <c r="H547" s="1882"/>
      <c r="I547" s="1878"/>
    </row>
    <row r="548" spans="1:9" ht="16.5">
      <c r="A548" s="1879"/>
      <c r="B548" s="1872"/>
      <c r="C548" s="1873"/>
      <c r="D548" s="1873"/>
      <c r="E548" s="1874"/>
      <c r="F548" s="1880"/>
      <c r="G548" s="1881"/>
      <c r="H548" s="1882"/>
      <c r="I548" s="1878"/>
    </row>
    <row r="549" spans="1:9" ht="16.5">
      <c r="A549" s="1879"/>
      <c r="B549" s="1883"/>
      <c r="C549" s="1873"/>
      <c r="D549" s="1884"/>
      <c r="E549" s="1885"/>
      <c r="F549" s="1880"/>
      <c r="G549" s="1881"/>
      <c r="H549" s="1882"/>
      <c r="I549" s="1878"/>
    </row>
    <row r="550" spans="1:9" ht="16.5">
      <c r="A550" s="1879"/>
      <c r="B550" s="1872"/>
      <c r="C550" s="1884"/>
      <c r="D550" s="1873"/>
      <c r="E550" s="1874"/>
      <c r="F550" s="1880"/>
      <c r="G550" s="1881"/>
      <c r="H550" s="1882"/>
      <c r="I550" s="1878"/>
    </row>
    <row r="551" spans="1:9" ht="16.5">
      <c r="A551" s="1879"/>
      <c r="B551" s="1883"/>
      <c r="C551" s="1873"/>
      <c r="D551" s="1886"/>
      <c r="E551" s="1887"/>
      <c r="F551" s="1880"/>
      <c r="G551" s="1881"/>
      <c r="H551" s="1882"/>
      <c r="I551" s="1878"/>
    </row>
    <row r="552" spans="1:9" ht="17.25">
      <c r="A552" s="1879"/>
      <c r="B552" s="1888"/>
      <c r="C552" s="1886"/>
      <c r="D552" s="1889"/>
      <c r="E552" s="1890"/>
      <c r="F552" s="1891"/>
      <c r="G552" s="1892"/>
      <c r="H552" s="1893"/>
      <c r="I552" s="1894"/>
    </row>
    <row r="553" spans="1:9" ht="17.25">
      <c r="A553" s="1895"/>
      <c r="B553" s="1896"/>
      <c r="C553" s="1889"/>
      <c r="D553" s="1897"/>
      <c r="E553" s="1898"/>
      <c r="F553" s="1899"/>
      <c r="G553" s="1900"/>
      <c r="H553" s="91"/>
      <c r="I553" s="1901"/>
    </row>
    <row r="554" spans="1:9" ht="18">
      <c r="A554" s="1902"/>
      <c r="B554" s="1903"/>
      <c r="C554" s="1897"/>
      <c r="D554" s="1904"/>
      <c r="E554" s="1905"/>
      <c r="F554" s="1906"/>
      <c r="G554" s="1905"/>
      <c r="H554" s="1907"/>
      <c r="I554" s="1908"/>
    </row>
    <row r="555" spans="1:9" ht="18">
      <c r="A555" s="1902"/>
      <c r="B555" s="1909"/>
      <c r="C555" s="1904"/>
      <c r="D555" s="1910"/>
      <c r="E555" s="1911"/>
      <c r="F555" s="1896"/>
      <c r="G555" s="1911"/>
      <c r="H555" s="1912"/>
      <c r="I555" s="1901"/>
    </row>
    <row r="556" spans="1:9" ht="18">
      <c r="A556" s="1913"/>
      <c r="B556" s="1913"/>
      <c r="C556" s="1914"/>
      <c r="D556" s="1915"/>
      <c r="E556" s="1915"/>
      <c r="F556" s="1915"/>
      <c r="G556" s="1916"/>
      <c r="H556" s="1916"/>
      <c r="I556" s="1917"/>
    </row>
    <row r="557" spans="1:9" ht="16.5">
      <c r="A557" s="1918"/>
      <c r="B557" s="1918"/>
      <c r="C557" s="1918"/>
      <c r="D557" s="1918"/>
      <c r="E557" s="1918"/>
      <c r="F557" s="1918"/>
      <c r="G557" s="2501" t="s">
        <v>378</v>
      </c>
      <c r="H557" s="2501"/>
      <c r="I557" s="2501"/>
    </row>
    <row r="558" spans="1:9" ht="16.5">
      <c r="A558" s="2496" t="s">
        <v>163</v>
      </c>
      <c r="B558" s="2496"/>
      <c r="C558" s="2496"/>
      <c r="D558" s="2496"/>
      <c r="E558" s="1918"/>
      <c r="F558" s="1918"/>
      <c r="G558" s="2496" t="s">
        <v>182</v>
      </c>
      <c r="H558" s="2496"/>
      <c r="I558" s="2496"/>
    </row>
    <row r="559" spans="1:9" ht="16.5">
      <c r="A559" s="2496" t="s">
        <v>377</v>
      </c>
      <c r="B559" s="2496"/>
      <c r="C559" s="2496"/>
      <c r="D559" s="2496"/>
      <c r="E559" s="1919"/>
      <c r="F559" s="1918"/>
      <c r="G559" s="2502" t="s">
        <v>332</v>
      </c>
      <c r="H559" s="2502"/>
      <c r="I559" s="2502"/>
    </row>
    <row r="560" spans="1:9" ht="16.5">
      <c r="A560" s="2496"/>
      <c r="B560" s="2496"/>
      <c r="C560" s="1919"/>
      <c r="D560" s="1919"/>
      <c r="E560" s="1919"/>
      <c r="F560" s="1918"/>
      <c r="G560" s="1920"/>
      <c r="H560" s="2496"/>
      <c r="I560" s="2496"/>
    </row>
    <row r="561" spans="1:9" ht="16.5">
      <c r="A561" s="2496"/>
      <c r="B561" s="2496"/>
      <c r="C561" s="2496"/>
      <c r="D561" s="2496"/>
      <c r="E561" s="1919"/>
      <c r="F561" s="1918"/>
      <c r="G561" s="1920"/>
      <c r="H561" s="2496"/>
      <c r="I561" s="2496"/>
    </row>
    <row r="562" spans="1:9" ht="16.5">
      <c r="A562" s="2497" t="s">
        <v>374</v>
      </c>
      <c r="B562" s="2497"/>
      <c r="C562" s="2497"/>
      <c r="D562" s="2497"/>
      <c r="E562" s="1919"/>
      <c r="F562" s="1918"/>
      <c r="G562" s="2496" t="s">
        <v>379</v>
      </c>
      <c r="H562" s="2496"/>
      <c r="I562" s="2496"/>
    </row>
    <row r="563" spans="1:9" ht="15.75">
      <c r="A563" s="1835"/>
      <c r="B563" s="1921"/>
      <c r="C563" s="1835"/>
      <c r="D563" s="1921"/>
      <c r="E563" s="1922"/>
      <c r="F563" s="1923"/>
      <c r="G563" s="1923"/>
      <c r="H563" s="1922"/>
      <c r="I563" s="1924"/>
    </row>
    <row r="564" spans="1:9" ht="15.75">
      <c r="A564" s="1921"/>
      <c r="B564" s="1848"/>
      <c r="C564" s="1921"/>
      <c r="D564" s="1848"/>
      <c r="E564" s="1848"/>
      <c r="F564" s="1848"/>
      <c r="G564" s="1848"/>
      <c r="H564" s="1848"/>
      <c r="I564" s="1925"/>
    </row>
    <row r="565" spans="1:9" ht="12.75">
      <c r="A565" s="1848"/>
      <c r="B565" s="1848"/>
      <c r="C565" s="1848"/>
      <c r="D565" s="1848"/>
      <c r="E565" s="1848"/>
      <c r="F565" s="1848"/>
      <c r="G565" s="1848"/>
      <c r="H565" s="1848"/>
      <c r="I565" s="1925"/>
    </row>
  </sheetData>
  <sheetProtection/>
  <mergeCells count="249">
    <mergeCell ref="E47:I47"/>
    <mergeCell ref="B51:E52"/>
    <mergeCell ref="B53:E53"/>
    <mergeCell ref="F24:G24"/>
    <mergeCell ref="A30:C30"/>
    <mergeCell ref="A33:C33"/>
    <mergeCell ref="A51:A52"/>
    <mergeCell ref="C60:E60"/>
    <mergeCell ref="B61:E61"/>
    <mergeCell ref="A77:H77"/>
    <mergeCell ref="G119:I119"/>
    <mergeCell ref="A120:B120"/>
    <mergeCell ref="H120:I120"/>
    <mergeCell ref="G117:I117"/>
    <mergeCell ref="G87:I87"/>
    <mergeCell ref="E95:I95"/>
    <mergeCell ref="B99:E99"/>
    <mergeCell ref="B100:E100"/>
    <mergeCell ref="B101:E101"/>
    <mergeCell ref="B102:E102"/>
    <mergeCell ref="B161:E161"/>
    <mergeCell ref="C152:E152"/>
    <mergeCell ref="C156:E156"/>
    <mergeCell ref="C153:E153"/>
    <mergeCell ref="C157:E157"/>
    <mergeCell ref="B149:E149"/>
    <mergeCell ref="A88:D88"/>
    <mergeCell ref="G88:I88"/>
    <mergeCell ref="A89:B89"/>
    <mergeCell ref="L293:P294"/>
    <mergeCell ref="E142:I142"/>
    <mergeCell ref="B146:E147"/>
    <mergeCell ref="B162:E162"/>
    <mergeCell ref="G166:I166"/>
    <mergeCell ref="C109:E109"/>
    <mergeCell ref="B148:E148"/>
    <mergeCell ref="A87:D87"/>
    <mergeCell ref="B10:E11"/>
    <mergeCell ref="B12:E12"/>
    <mergeCell ref="F30:I30"/>
    <mergeCell ref="F33:I33"/>
    <mergeCell ref="A29:C29"/>
    <mergeCell ref="F53:G53"/>
    <mergeCell ref="F51:G52"/>
    <mergeCell ref="F81:G81"/>
    <mergeCell ref="F82:G82"/>
    <mergeCell ref="G86:I86"/>
    <mergeCell ref="F109:G109"/>
    <mergeCell ref="H89:I89"/>
    <mergeCell ref="A90:D90"/>
    <mergeCell ref="H90:I90"/>
    <mergeCell ref="A91:D91"/>
    <mergeCell ref="G91:I91"/>
    <mergeCell ref="F99:G100"/>
    <mergeCell ref="F101:G101"/>
    <mergeCell ref="C108:E108"/>
    <mergeCell ref="A146:A147"/>
    <mergeCell ref="F146:G147"/>
    <mergeCell ref="A121:D121"/>
    <mergeCell ref="A118:D118"/>
    <mergeCell ref="G118:I118"/>
    <mergeCell ref="A119:D119"/>
    <mergeCell ref="H121:I121"/>
    <mergeCell ref="A122:D122"/>
    <mergeCell ref="G122:I122"/>
    <mergeCell ref="A167:D167"/>
    <mergeCell ref="G167:I167"/>
    <mergeCell ref="H169:I169"/>
    <mergeCell ref="A168:D168"/>
    <mergeCell ref="G168:I168"/>
    <mergeCell ref="A169:B169"/>
    <mergeCell ref="A181:A182"/>
    <mergeCell ref="B181:E182"/>
    <mergeCell ref="B183:E183"/>
    <mergeCell ref="F181:G182"/>
    <mergeCell ref="C190:E190"/>
    <mergeCell ref="A170:D170"/>
    <mergeCell ref="E176:I176"/>
    <mergeCell ref="H170:I170"/>
    <mergeCell ref="A171:D171"/>
    <mergeCell ref="G171:I171"/>
    <mergeCell ref="G198:I198"/>
    <mergeCell ref="A199:D199"/>
    <mergeCell ref="G199:I199"/>
    <mergeCell ref="A200:D200"/>
    <mergeCell ref="G200:I200"/>
    <mergeCell ref="A201:B201"/>
    <mergeCell ref="H201:I201"/>
    <mergeCell ref="A202:D202"/>
    <mergeCell ref="H202:I202"/>
    <mergeCell ref="A243:D243"/>
    <mergeCell ref="G243:I243"/>
    <mergeCell ref="A203:D203"/>
    <mergeCell ref="G203:I203"/>
    <mergeCell ref="E218:I218"/>
    <mergeCell ref="A223:A224"/>
    <mergeCell ref="B223:E224"/>
    <mergeCell ref="B225:E225"/>
    <mergeCell ref="H244:I244"/>
    <mergeCell ref="A245:D245"/>
    <mergeCell ref="H245:I245"/>
    <mergeCell ref="A246:D246"/>
    <mergeCell ref="G246:I246"/>
    <mergeCell ref="B226:E226"/>
    <mergeCell ref="F237:G237"/>
    <mergeCell ref="G241:I241"/>
    <mergeCell ref="A242:D242"/>
    <mergeCell ref="G242:I242"/>
    <mergeCell ref="J281:R281"/>
    <mergeCell ref="J102:K102"/>
    <mergeCell ref="S115:T115"/>
    <mergeCell ref="A274:A275"/>
    <mergeCell ref="B274:E275"/>
    <mergeCell ref="B276:E276"/>
    <mergeCell ref="F274:G275"/>
    <mergeCell ref="E271:I271"/>
    <mergeCell ref="F223:G224"/>
    <mergeCell ref="A244:B244"/>
    <mergeCell ref="G289:I289"/>
    <mergeCell ref="A290:D290"/>
    <mergeCell ref="G290:I290"/>
    <mergeCell ref="A291:D291"/>
    <mergeCell ref="G291:I291"/>
    <mergeCell ref="A292:B292"/>
    <mergeCell ref="H292:I292"/>
    <mergeCell ref="A293:D293"/>
    <mergeCell ref="H293:I293"/>
    <mergeCell ref="A294:D294"/>
    <mergeCell ref="G294:I294"/>
    <mergeCell ref="E370:I370"/>
    <mergeCell ref="A373:A374"/>
    <mergeCell ref="B373:E374"/>
    <mergeCell ref="F373:G374"/>
    <mergeCell ref="H363:I363"/>
    <mergeCell ref="E341:I341"/>
    <mergeCell ref="F344:G345"/>
    <mergeCell ref="B346:E346"/>
    <mergeCell ref="G359:I359"/>
    <mergeCell ref="A360:D360"/>
    <mergeCell ref="G360:I360"/>
    <mergeCell ref="G364:I364"/>
    <mergeCell ref="A344:A345"/>
    <mergeCell ref="B344:E345"/>
    <mergeCell ref="E387:I387"/>
    <mergeCell ref="A390:A391"/>
    <mergeCell ref="B390:E391"/>
    <mergeCell ref="F390:G391"/>
    <mergeCell ref="A361:D361"/>
    <mergeCell ref="G361:I361"/>
    <mergeCell ref="A362:B362"/>
    <mergeCell ref="H362:I362"/>
    <mergeCell ref="A363:D363"/>
    <mergeCell ref="B375:E375"/>
    <mergeCell ref="G405:I405"/>
    <mergeCell ref="A406:D406"/>
    <mergeCell ref="G406:I406"/>
    <mergeCell ref="A407:D407"/>
    <mergeCell ref="G407:I407"/>
    <mergeCell ref="A408:B408"/>
    <mergeCell ref="H408:I408"/>
    <mergeCell ref="A409:D409"/>
    <mergeCell ref="H409:I409"/>
    <mergeCell ref="A410:D410"/>
    <mergeCell ref="G410:I410"/>
    <mergeCell ref="E429:I429"/>
    <mergeCell ref="A432:A433"/>
    <mergeCell ref="B432:E433"/>
    <mergeCell ref="F432:G433"/>
    <mergeCell ref="B434:E434"/>
    <mergeCell ref="G465:I465"/>
    <mergeCell ref="A466:D466"/>
    <mergeCell ref="G466:I466"/>
    <mergeCell ref="A467:D467"/>
    <mergeCell ref="G467:I467"/>
    <mergeCell ref="B436:C436"/>
    <mergeCell ref="F462:G462"/>
    <mergeCell ref="A468:B468"/>
    <mergeCell ref="H468:I468"/>
    <mergeCell ref="A469:D469"/>
    <mergeCell ref="H469:I469"/>
    <mergeCell ref="A470:D470"/>
    <mergeCell ref="G470:I470"/>
    <mergeCell ref="H512:I512"/>
    <mergeCell ref="E490:I490"/>
    <mergeCell ref="A493:A494"/>
    <mergeCell ref="B493:E494"/>
    <mergeCell ref="F493:G494"/>
    <mergeCell ref="B495:E495"/>
    <mergeCell ref="G509:I509"/>
    <mergeCell ref="G514:I514"/>
    <mergeCell ref="E539:I539"/>
    <mergeCell ref="A542:A543"/>
    <mergeCell ref="B542:E543"/>
    <mergeCell ref="F542:G543"/>
    <mergeCell ref="A510:D510"/>
    <mergeCell ref="G510:I510"/>
    <mergeCell ref="A511:D511"/>
    <mergeCell ref="G511:I511"/>
    <mergeCell ref="A512:B512"/>
    <mergeCell ref="A561:D561"/>
    <mergeCell ref="H561:I561"/>
    <mergeCell ref="A562:D562"/>
    <mergeCell ref="G562:I562"/>
    <mergeCell ref="B544:E544"/>
    <mergeCell ref="G557:I557"/>
    <mergeCell ref="A558:D558"/>
    <mergeCell ref="G558:I558"/>
    <mergeCell ref="A559:D559"/>
    <mergeCell ref="G559:I559"/>
    <mergeCell ref="F314:G315"/>
    <mergeCell ref="B316:E316"/>
    <mergeCell ref="G329:I329"/>
    <mergeCell ref="B322:E322"/>
    <mergeCell ref="C323:E323"/>
    <mergeCell ref="A560:B560"/>
    <mergeCell ref="H560:I560"/>
    <mergeCell ref="A513:D513"/>
    <mergeCell ref="H513:I513"/>
    <mergeCell ref="A514:D514"/>
    <mergeCell ref="H332:I332"/>
    <mergeCell ref="A1:I1"/>
    <mergeCell ref="A2:I2"/>
    <mergeCell ref="A3:I3"/>
    <mergeCell ref="E6:I6"/>
    <mergeCell ref="F10:G11"/>
    <mergeCell ref="F12:G12"/>
    <mergeCell ref="A10:A11"/>
    <mergeCell ref="E311:I311"/>
    <mergeCell ref="A314:A315"/>
    <mergeCell ref="B399:E399"/>
    <mergeCell ref="J108:K108"/>
    <mergeCell ref="A333:D333"/>
    <mergeCell ref="H333:I333"/>
    <mergeCell ref="A334:D334"/>
    <mergeCell ref="G334:I334"/>
    <mergeCell ref="A330:D330"/>
    <mergeCell ref="G330:I330"/>
    <mergeCell ref="A331:D331"/>
    <mergeCell ref="G331:I331"/>
    <mergeCell ref="C193:E193"/>
    <mergeCell ref="C191:E191"/>
    <mergeCell ref="B394:E394"/>
    <mergeCell ref="B395:E395"/>
    <mergeCell ref="B396:E396"/>
    <mergeCell ref="B397:E397"/>
    <mergeCell ref="A332:B332"/>
    <mergeCell ref="B314:E315"/>
    <mergeCell ref="A364:D364"/>
    <mergeCell ref="B392:E392"/>
  </mergeCells>
  <printOptions/>
  <pageMargins left="0.7" right="0.7" top="0.75" bottom="0.75" header="0.3" footer="0.3"/>
  <pageSetup fitToHeight="0" fitToWidth="1" orientation="portrait" paperSize="9" r:id="rId1"/>
  <colBreaks count="1" manualBreakCount="1">
    <brk id="7" max="487" man="1"/>
  </colBreaks>
</worksheet>
</file>

<file path=xl/worksheets/sheet7.xml><?xml version="1.0" encoding="utf-8"?>
<worksheet xmlns="http://schemas.openxmlformats.org/spreadsheetml/2006/main" xmlns:r="http://schemas.openxmlformats.org/officeDocument/2006/relationships">
  <dimension ref="A1:IV201"/>
  <sheetViews>
    <sheetView showOutlineSymbols="0" zoomScalePageLayoutView="0" workbookViewId="0" topLeftCell="A1">
      <selection activeCell="L16" sqref="L16"/>
    </sheetView>
  </sheetViews>
  <sheetFormatPr defaultColWidth="6.8515625" defaultRowHeight="12.75" customHeight="1"/>
  <cols>
    <col min="1" max="1" width="6.140625" style="5" customWidth="1"/>
    <col min="2" max="2" width="2.140625" style="5" customWidth="1"/>
    <col min="3" max="3" width="18.7109375" style="5" customWidth="1"/>
    <col min="4" max="4" width="3.00390625" style="5" customWidth="1"/>
    <col min="5" max="5" width="17.57421875" style="5" customWidth="1"/>
    <col min="6" max="7" width="8.7109375" style="5" customWidth="1"/>
    <col min="8" max="8" width="16.28125" style="5" customWidth="1"/>
    <col min="9" max="9" width="18.00390625" style="5" customWidth="1"/>
    <col min="10" max="10" width="16.28125" style="5" customWidth="1"/>
    <col min="11" max="11" width="19.57421875" style="6" customWidth="1"/>
    <col min="12" max="12" width="22.140625" style="5" customWidth="1"/>
    <col min="13" max="13" width="23.57421875" style="5" customWidth="1"/>
    <col min="14" max="14" width="18.421875" style="5" customWidth="1"/>
    <col min="15" max="15" width="19.8515625" style="5" customWidth="1"/>
    <col min="16" max="16" width="10.00390625" style="7" customWidth="1"/>
    <col min="17" max="17" width="21.00390625" style="8" customWidth="1"/>
    <col min="18" max="18" width="22.00390625" style="5" customWidth="1"/>
    <col min="19" max="20" width="17.28125" style="5" customWidth="1"/>
    <col min="21" max="21" width="15.28125" style="5" customWidth="1"/>
    <col min="22" max="22" width="19.28125" style="5" customWidth="1"/>
    <col min="23" max="23" width="24.7109375" style="5" customWidth="1"/>
    <col min="24" max="24" width="18.8515625" style="5" customWidth="1"/>
    <col min="25" max="25" width="20.140625" style="5" customWidth="1"/>
    <col min="26" max="26" width="22.7109375" style="5" customWidth="1"/>
    <col min="27" max="27" width="20.57421875" style="5" customWidth="1"/>
    <col min="28" max="28" width="20.140625" style="5" customWidth="1"/>
    <col min="29" max="29" width="22.00390625" style="5" customWidth="1"/>
    <col min="30" max="30" width="22.28125" style="5" customWidth="1"/>
    <col min="31" max="31" width="21.421875" style="5" customWidth="1"/>
    <col min="32" max="33" width="22.421875" style="5" customWidth="1"/>
    <col min="34" max="98" width="22.8515625" style="5" customWidth="1"/>
    <col min="99" max="99" width="25.140625" style="5" customWidth="1"/>
    <col min="100" max="16384" width="6.8515625" style="5" customWidth="1"/>
  </cols>
  <sheetData>
    <row r="1" spans="1:15" ht="19.5" customHeight="1">
      <c r="A1" s="2596" t="s">
        <v>82</v>
      </c>
      <c r="B1" s="2596"/>
      <c r="C1" s="2596"/>
      <c r="D1" s="2596"/>
      <c r="E1" s="2596"/>
      <c r="F1" s="2596"/>
      <c r="G1" s="2596"/>
      <c r="H1" s="2596"/>
      <c r="I1" s="2596"/>
      <c r="J1" s="12"/>
      <c r="K1" s="16"/>
      <c r="L1" s="16"/>
      <c r="M1" s="16"/>
      <c r="N1" s="16"/>
      <c r="O1" s="17"/>
    </row>
    <row r="2" spans="1:15" ht="19.5" customHeight="1">
      <c r="A2" s="2596" t="s">
        <v>376</v>
      </c>
      <c r="B2" s="2596"/>
      <c r="C2" s="2596"/>
      <c r="D2" s="2596"/>
      <c r="E2" s="2596"/>
      <c r="F2" s="2596"/>
      <c r="G2" s="2596"/>
      <c r="H2" s="2596"/>
      <c r="I2" s="2596"/>
      <c r="J2" s="12"/>
      <c r="K2" s="16"/>
      <c r="L2" s="16"/>
      <c r="M2" s="16"/>
      <c r="N2" s="16"/>
      <c r="O2" s="17"/>
    </row>
    <row r="3" spans="1:15" ht="19.5" customHeight="1">
      <c r="A3" s="2596" t="s">
        <v>362</v>
      </c>
      <c r="B3" s="2596"/>
      <c r="C3" s="2596"/>
      <c r="D3" s="2596"/>
      <c r="E3" s="2596"/>
      <c r="F3" s="2596"/>
      <c r="G3" s="2596"/>
      <c r="H3" s="2596"/>
      <c r="I3" s="2596"/>
      <c r="J3" s="12"/>
      <c r="K3" s="16"/>
      <c r="L3" s="16"/>
      <c r="M3" s="16"/>
      <c r="N3" s="16"/>
      <c r="O3" s="17"/>
    </row>
    <row r="4" spans="1:15" ht="8.25" customHeight="1">
      <c r="A4" s="376"/>
      <c r="B4" s="376"/>
      <c r="C4" s="376"/>
      <c r="D4" s="376"/>
      <c r="E4" s="376"/>
      <c r="F4" s="376"/>
      <c r="G4" s="376"/>
      <c r="H4" s="376"/>
      <c r="I4" s="376"/>
      <c r="J4" s="12"/>
      <c r="K4" s="16"/>
      <c r="L4" s="16"/>
      <c r="M4" s="16"/>
      <c r="N4" s="16"/>
      <c r="O4" s="17"/>
    </row>
    <row r="5" spans="1:15" ht="19.5" customHeight="1">
      <c r="A5" s="240" t="s">
        <v>8</v>
      </c>
      <c r="B5" s="673" t="s">
        <v>83</v>
      </c>
      <c r="C5" s="673"/>
      <c r="D5" s="377" t="s">
        <v>38</v>
      </c>
      <c r="E5" s="2600" t="s">
        <v>21</v>
      </c>
      <c r="F5" s="2600"/>
      <c r="G5" s="2600"/>
      <c r="H5" s="2600"/>
      <c r="I5" s="2600"/>
      <c r="J5" s="12"/>
      <c r="K5" s="16"/>
      <c r="L5" s="16"/>
      <c r="M5" s="16"/>
      <c r="N5" s="16"/>
      <c r="O5" s="17"/>
    </row>
    <row r="6" spans="1:15" ht="19.5" customHeight="1">
      <c r="A6" s="240" t="s">
        <v>9</v>
      </c>
      <c r="B6" s="673" t="s">
        <v>84</v>
      </c>
      <c r="C6" s="673"/>
      <c r="D6" s="377" t="s">
        <v>38</v>
      </c>
      <c r="E6" s="2311" t="str">
        <f>'RINGKASAN APB DES'!F225</f>
        <v>Kegiatan ketertiban masyarakat</v>
      </c>
      <c r="F6" s="2311"/>
      <c r="G6" s="2311"/>
      <c r="H6" s="2311"/>
      <c r="I6" s="2311"/>
      <c r="J6" s="12"/>
      <c r="K6" s="16"/>
      <c r="L6" s="16"/>
      <c r="M6" s="16"/>
      <c r="N6" s="16"/>
      <c r="O6" s="17"/>
    </row>
    <row r="7" spans="1:15" ht="19.5" customHeight="1">
      <c r="A7" s="240" t="s">
        <v>10</v>
      </c>
      <c r="B7" s="673" t="s">
        <v>85</v>
      </c>
      <c r="C7" s="673"/>
      <c r="D7" s="377" t="s">
        <v>38</v>
      </c>
      <c r="E7" s="673" t="s">
        <v>86</v>
      </c>
      <c r="F7" s="243"/>
      <c r="G7" s="243"/>
      <c r="H7" s="243"/>
      <c r="I7" s="243"/>
      <c r="J7" s="12"/>
      <c r="K7" s="16"/>
      <c r="L7" s="16"/>
      <c r="M7" s="16"/>
      <c r="N7" s="16"/>
      <c r="O7" s="17"/>
    </row>
    <row r="8" spans="1:15" ht="19.5" customHeight="1" thickBot="1">
      <c r="A8" s="244"/>
      <c r="B8" s="244"/>
      <c r="C8" s="244"/>
      <c r="D8" s="244"/>
      <c r="E8" s="244"/>
      <c r="F8" s="244"/>
      <c r="G8" s="244"/>
      <c r="H8" s="245"/>
      <c r="I8" s="245"/>
      <c r="J8" s="12"/>
      <c r="K8" s="16"/>
      <c r="L8" s="297" t="s">
        <v>264</v>
      </c>
      <c r="M8" s="16"/>
      <c r="N8" s="16"/>
      <c r="O8" s="17"/>
    </row>
    <row r="9" spans="1:17" s="1" customFormat="1" ht="26.25" customHeight="1">
      <c r="A9" s="2597" t="s">
        <v>87</v>
      </c>
      <c r="B9" s="2599" t="s">
        <v>88</v>
      </c>
      <c r="C9" s="2599"/>
      <c r="D9" s="2599"/>
      <c r="E9" s="2599"/>
      <c r="F9" s="2599" t="s">
        <v>89</v>
      </c>
      <c r="G9" s="2599"/>
      <c r="H9" s="1540" t="s">
        <v>90</v>
      </c>
      <c r="I9" s="1541" t="s">
        <v>91</v>
      </c>
      <c r="J9" s="18"/>
      <c r="K9" s="19"/>
      <c r="L9" s="3"/>
      <c r="P9" s="20"/>
      <c r="Q9" s="29"/>
    </row>
    <row r="10" spans="1:17" s="1" customFormat="1" ht="16.5" customHeight="1">
      <c r="A10" s="2598"/>
      <c r="B10" s="2235"/>
      <c r="C10" s="2235"/>
      <c r="D10" s="2235"/>
      <c r="E10" s="2235"/>
      <c r="F10" s="2235"/>
      <c r="G10" s="2235"/>
      <c r="H10" s="515" t="s">
        <v>42</v>
      </c>
      <c r="I10" s="1542" t="s">
        <v>42</v>
      </c>
      <c r="J10" s="18"/>
      <c r="K10" s="19"/>
      <c r="L10" s="224"/>
      <c r="P10" s="20"/>
      <c r="Q10" s="29"/>
    </row>
    <row r="11" spans="1:17" s="1" customFormat="1" ht="17.25" customHeight="1" thickBot="1">
      <c r="A11" s="1550" t="s">
        <v>43</v>
      </c>
      <c r="B11" s="2608" t="s">
        <v>44</v>
      </c>
      <c r="C11" s="2608"/>
      <c r="D11" s="2608"/>
      <c r="E11" s="2609"/>
      <c r="F11" s="2608">
        <v>3</v>
      </c>
      <c r="G11" s="2608"/>
      <c r="H11" s="1551">
        <v>4</v>
      </c>
      <c r="I11" s="1552" t="s">
        <v>92</v>
      </c>
      <c r="J11" s="21"/>
      <c r="K11" s="19"/>
      <c r="L11" s="22"/>
      <c r="P11" s="20"/>
      <c r="Q11" s="29"/>
    </row>
    <row r="12" spans="1:256" s="2" customFormat="1" ht="21.75" customHeight="1">
      <c r="A12" s="1493" t="s">
        <v>93</v>
      </c>
      <c r="B12" s="2593" t="s">
        <v>64</v>
      </c>
      <c r="C12" s="2594"/>
      <c r="D12" s="2594"/>
      <c r="E12" s="2595"/>
      <c r="F12" s="1475"/>
      <c r="G12" s="1476"/>
      <c r="H12" s="1485"/>
      <c r="I12" s="1494">
        <f>I13+I17</f>
        <v>20100000</v>
      </c>
      <c r="J12" s="21"/>
      <c r="K12" s="19"/>
      <c r="L12" s="22"/>
      <c r="M12" s="1"/>
      <c r="N12" s="1"/>
      <c r="O12" s="1"/>
      <c r="P12" s="20"/>
      <c r="Q12" s="29"/>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3" customFormat="1" ht="19.5" customHeight="1">
      <c r="A13" s="1543">
        <v>1</v>
      </c>
      <c r="B13" s="874" t="s">
        <v>142</v>
      </c>
      <c r="C13" s="1449"/>
      <c r="D13" s="288"/>
      <c r="E13" s="289"/>
      <c r="F13" s="1450"/>
      <c r="G13" s="1451"/>
      <c r="H13" s="869"/>
      <c r="I13" s="1406">
        <f>I14+I15+I16</f>
        <v>18000000</v>
      </c>
      <c r="J13" s="2625"/>
      <c r="K13" s="2625"/>
      <c r="L13" s="226"/>
      <c r="M13" s="226"/>
      <c r="N13" s="4"/>
      <c r="O13" s="4"/>
      <c r="P13" s="24"/>
      <c r="Q13" s="30"/>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3" customFormat="1" ht="19.5" customHeight="1">
      <c r="A14" s="1543"/>
      <c r="B14" s="286"/>
      <c r="C14" s="857" t="s">
        <v>637</v>
      </c>
      <c r="D14" s="288"/>
      <c r="E14" s="289"/>
      <c r="F14" s="1452">
        <v>12</v>
      </c>
      <c r="G14" s="858" t="s">
        <v>495</v>
      </c>
      <c r="H14" s="1445">
        <v>250000</v>
      </c>
      <c r="I14" s="1544">
        <f>H14*F14</f>
        <v>3000000</v>
      </c>
      <c r="J14" s="1162"/>
      <c r="K14" s="1162"/>
      <c r="L14" s="226"/>
      <c r="M14" s="226"/>
      <c r="N14" s="4"/>
      <c r="O14" s="4"/>
      <c r="P14" s="24"/>
      <c r="Q14" s="30"/>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3" customFormat="1" ht="19.5" customHeight="1">
      <c r="A15" s="1543"/>
      <c r="B15" s="286"/>
      <c r="C15" s="857" t="s">
        <v>638</v>
      </c>
      <c r="D15" s="288"/>
      <c r="E15" s="289"/>
      <c r="F15" s="1452">
        <v>12</v>
      </c>
      <c r="G15" s="858" t="s">
        <v>495</v>
      </c>
      <c r="H15" s="1445">
        <v>250000</v>
      </c>
      <c r="I15" s="1544">
        <f>H15*F15</f>
        <v>3000000</v>
      </c>
      <c r="J15" s="1162"/>
      <c r="K15" s="1162"/>
      <c r="L15" s="226"/>
      <c r="M15" s="226"/>
      <c r="N15" s="4"/>
      <c r="O15" s="4"/>
      <c r="P15" s="24"/>
      <c r="Q15" s="30"/>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3" customFormat="1" ht="19.5" customHeight="1">
      <c r="A16" s="1543"/>
      <c r="B16" s="286"/>
      <c r="C16" s="1446" t="s">
        <v>639</v>
      </c>
      <c r="D16" s="288"/>
      <c r="E16" s="289"/>
      <c r="F16" s="1452">
        <v>12</v>
      </c>
      <c r="G16" s="858" t="s">
        <v>495</v>
      </c>
      <c r="H16" s="1445">
        <v>1000000</v>
      </c>
      <c r="I16" s="1544">
        <f>H16*F16</f>
        <v>12000000</v>
      </c>
      <c r="J16" s="1162"/>
      <c r="K16" s="1162"/>
      <c r="L16" s="2057"/>
      <c r="M16" s="226"/>
      <c r="N16" s="4"/>
      <c r="O16" s="4"/>
      <c r="P16" s="24"/>
      <c r="Q16" s="30"/>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3" customFormat="1" ht="19.5" customHeight="1">
      <c r="A17" s="1543">
        <v>2</v>
      </c>
      <c r="B17" s="875" t="s">
        <v>152</v>
      </c>
      <c r="C17" s="1449"/>
      <c r="D17" s="288"/>
      <c r="E17" s="289"/>
      <c r="F17" s="1452"/>
      <c r="G17" s="858"/>
      <c r="H17" s="1445"/>
      <c r="I17" s="1406">
        <f>I18+I19</f>
        <v>2100000</v>
      </c>
      <c r="J17" s="1162"/>
      <c r="K17" s="1162"/>
      <c r="L17" s="226"/>
      <c r="M17" s="226"/>
      <c r="N17" s="4"/>
      <c r="O17" s="4"/>
      <c r="P17" s="24"/>
      <c r="Q17" s="30"/>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3" customFormat="1" ht="19.5" customHeight="1">
      <c r="A18" s="1343"/>
      <c r="B18" s="286"/>
      <c r="C18" s="1446" t="s">
        <v>640</v>
      </c>
      <c r="D18" s="287"/>
      <c r="E18" s="1442"/>
      <c r="F18" s="1453">
        <v>100</v>
      </c>
      <c r="G18" s="1443" t="s">
        <v>500</v>
      </c>
      <c r="H18" s="1444">
        <v>15000</v>
      </c>
      <c r="I18" s="1544">
        <f>H18*F18</f>
        <v>1500000</v>
      </c>
      <c r="J18" s="375"/>
      <c r="K18" s="375"/>
      <c r="N18" s="4"/>
      <c r="O18" s="4"/>
      <c r="P18" s="24"/>
      <c r="Q18" s="30"/>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3" customFormat="1" ht="19.5" customHeight="1">
      <c r="A19" s="1343"/>
      <c r="B19" s="286"/>
      <c r="C19" s="877" t="s">
        <v>116</v>
      </c>
      <c r="D19" s="288"/>
      <c r="E19" s="289"/>
      <c r="F19" s="1453">
        <v>100</v>
      </c>
      <c r="G19" s="1443" t="s">
        <v>500</v>
      </c>
      <c r="H19" s="1444">
        <v>6000</v>
      </c>
      <c r="I19" s="1544">
        <f>H19*F19</f>
        <v>600000</v>
      </c>
      <c r="J19" s="2625"/>
      <c r="K19" s="2625"/>
      <c r="L19" s="225"/>
      <c r="M19" s="225"/>
      <c r="N19" s="4"/>
      <c r="O19" s="4"/>
      <c r="P19" s="24"/>
      <c r="Q19" s="30"/>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3" customFormat="1" ht="19.5" customHeight="1">
      <c r="A20" s="1343" t="s">
        <v>145</v>
      </c>
      <c r="B20" s="1447" t="s">
        <v>66</v>
      </c>
      <c r="C20" s="27"/>
      <c r="D20" s="288"/>
      <c r="E20" s="289"/>
      <c r="F20" s="388"/>
      <c r="G20" s="427"/>
      <c r="H20" s="386"/>
      <c r="I20" s="1544">
        <v>0</v>
      </c>
      <c r="N20" s="4"/>
      <c r="O20" s="4"/>
      <c r="P20" s="24"/>
      <c r="Q20" s="30"/>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3" customFormat="1" ht="19.5" customHeight="1" thickBot="1">
      <c r="A21" s="1346"/>
      <c r="B21" s="1545"/>
      <c r="C21" s="1546" t="s">
        <v>437</v>
      </c>
      <c r="D21" s="1349"/>
      <c r="E21" s="1350"/>
      <c r="F21" s="1547"/>
      <c r="G21" s="1548"/>
      <c r="H21" s="1549"/>
      <c r="I21" s="1415">
        <f>I20+I12</f>
        <v>20100000</v>
      </c>
      <c r="N21" s="4"/>
      <c r="O21" s="4"/>
      <c r="P21" s="24"/>
      <c r="Q21" s="30"/>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s="3" customFormat="1" ht="19.5" customHeight="1">
      <c r="A22" s="1555"/>
      <c r="B22" s="1556"/>
      <c r="C22" s="1557"/>
      <c r="D22" s="1558"/>
      <c r="E22" s="1559"/>
      <c r="F22" s="2626" t="s">
        <v>438</v>
      </c>
      <c r="G22" s="2627"/>
      <c r="H22" s="1553">
        <v>0.02</v>
      </c>
      <c r="I22" s="1554">
        <f>I21*H22</f>
        <v>402000</v>
      </c>
      <c r="N22" s="4"/>
      <c r="O22" s="4"/>
      <c r="P22" s="24"/>
      <c r="Q22" s="30"/>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3" customFormat="1" ht="19.5" customHeight="1" thickBot="1">
      <c r="A23" s="424"/>
      <c r="B23" s="1560"/>
      <c r="C23" s="27"/>
      <c r="D23" s="425"/>
      <c r="E23" s="1561"/>
      <c r="F23" s="1562" t="s">
        <v>439</v>
      </c>
      <c r="G23" s="1436"/>
      <c r="H23" s="1563"/>
      <c r="I23" s="1415">
        <f>I22+I21</f>
        <v>20502000</v>
      </c>
      <c r="J23" s="3" t="s">
        <v>687</v>
      </c>
      <c r="N23" s="4"/>
      <c r="O23" s="4"/>
      <c r="P23" s="24"/>
      <c r="Q23" s="30"/>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9" ht="19.5" customHeight="1">
      <c r="A24" s="269"/>
      <c r="B24" s="269"/>
      <c r="C24" s="269"/>
      <c r="D24" s="269"/>
      <c r="E24" s="269"/>
      <c r="F24" s="269"/>
      <c r="G24" s="269"/>
      <c r="H24" s="269"/>
      <c r="I24" s="75"/>
    </row>
    <row r="25" spans="1:9" ht="19.5" customHeight="1">
      <c r="A25" s="678"/>
      <c r="B25" s="678"/>
      <c r="C25" s="678"/>
      <c r="D25" s="678"/>
      <c r="E25" s="678"/>
      <c r="F25" s="678" t="str">
        <f>'RAB  2.1'!G37</f>
        <v>Galungan,1 Nopember 2017</v>
      </c>
      <c r="G25" s="1150"/>
      <c r="H25" s="1149"/>
      <c r="I25" s="986"/>
    </row>
    <row r="26" spans="1:9" ht="18.75" customHeight="1">
      <c r="A26" s="2253" t="s">
        <v>163</v>
      </c>
      <c r="B26" s="2253"/>
      <c r="C26" s="2253"/>
      <c r="D26" s="1150"/>
      <c r="E26" s="678"/>
      <c r="F26" s="678"/>
      <c r="G26" s="1150" t="s">
        <v>182</v>
      </c>
      <c r="H26" s="1150"/>
      <c r="I26" s="986"/>
    </row>
    <row r="27" spans="1:9" ht="16.5" customHeight="1">
      <c r="A27" s="2253" t="s">
        <v>377</v>
      </c>
      <c r="B27" s="2253"/>
      <c r="C27" s="2253"/>
      <c r="D27" s="1150"/>
      <c r="E27" s="1150"/>
      <c r="F27" s="2558" t="str">
        <f>E6</f>
        <v>Kegiatan ketertiban masyarakat</v>
      </c>
      <c r="G27" s="2558"/>
      <c r="H27" s="2558"/>
      <c r="I27" s="2558"/>
    </row>
    <row r="28" spans="1:9" ht="19.5" customHeight="1">
      <c r="A28" s="1150"/>
      <c r="B28" s="1150"/>
      <c r="C28" s="1150"/>
      <c r="D28" s="1150"/>
      <c r="E28" s="1150"/>
      <c r="F28" s="678"/>
      <c r="G28" s="722"/>
      <c r="H28" s="1150"/>
      <c r="I28" s="986"/>
    </row>
    <row r="29" spans="1:9" ht="19.5" customHeight="1">
      <c r="A29" s="1150"/>
      <c r="B29" s="1150"/>
      <c r="C29" s="1150"/>
      <c r="D29" s="1150"/>
      <c r="E29" s="1150"/>
      <c r="F29" s="678"/>
      <c r="G29" s="722"/>
      <c r="H29" s="1150"/>
      <c r="I29" s="986"/>
    </row>
    <row r="30" spans="1:9" ht="19.5" customHeight="1">
      <c r="A30" s="2300" t="s">
        <v>374</v>
      </c>
      <c r="B30" s="2300"/>
      <c r="C30" s="2300"/>
      <c r="D30" s="1152"/>
      <c r="E30" s="1150"/>
      <c r="F30" s="2253" t="s">
        <v>379</v>
      </c>
      <c r="G30" s="2253"/>
      <c r="H30" s="2253"/>
      <c r="I30" s="2253"/>
    </row>
    <row r="31" spans="1:9" ht="19.5" customHeight="1">
      <c r="A31" s="2614"/>
      <c r="B31" s="2614"/>
      <c r="C31" s="2614"/>
      <c r="D31" s="2614"/>
      <c r="E31" s="105"/>
      <c r="F31" s="104"/>
      <c r="G31" s="2601"/>
      <c r="H31" s="2601"/>
      <c r="I31" s="2601"/>
    </row>
    <row r="32" spans="1:9" ht="19.5" customHeight="1">
      <c r="A32" s="1161"/>
      <c r="B32" s="1161"/>
      <c r="C32" s="1161"/>
      <c r="D32" s="1161"/>
      <c r="E32" s="105"/>
      <c r="F32" s="104"/>
      <c r="G32" s="105"/>
      <c r="H32" s="105"/>
      <c r="I32" s="105"/>
    </row>
    <row r="33" spans="1:9" ht="19.5" customHeight="1">
      <c r="A33" s="1161"/>
      <c r="B33" s="1161"/>
      <c r="C33" s="1161"/>
      <c r="D33" s="1161"/>
      <c r="E33" s="105"/>
      <c r="F33" s="104"/>
      <c r="G33" s="105"/>
      <c r="H33" s="105"/>
      <c r="I33" s="105"/>
    </row>
    <row r="34" spans="1:9" ht="19.5" customHeight="1">
      <c r="A34" s="1161"/>
      <c r="B34" s="1161"/>
      <c r="C34" s="1161"/>
      <c r="D34" s="1161"/>
      <c r="E34" s="105"/>
      <c r="F34" s="104"/>
      <c r="G34" s="105"/>
      <c r="H34" s="105"/>
      <c r="I34" s="105"/>
    </row>
    <row r="35" spans="1:9" ht="19.5" customHeight="1">
      <c r="A35" s="1161"/>
      <c r="B35" s="1161"/>
      <c r="C35" s="1161"/>
      <c r="D35" s="1161"/>
      <c r="E35" s="105"/>
      <c r="F35" s="104"/>
      <c r="G35" s="105"/>
      <c r="H35" s="105"/>
      <c r="I35" s="105"/>
    </row>
    <row r="36" spans="1:9" ht="19.5" customHeight="1">
      <c r="A36" s="1161"/>
      <c r="B36" s="1161"/>
      <c r="C36" s="1161"/>
      <c r="D36" s="1161"/>
      <c r="E36" s="105"/>
      <c r="F36" s="104"/>
      <c r="G36" s="105"/>
      <c r="H36" s="105"/>
      <c r="I36" s="105"/>
    </row>
    <row r="37" spans="1:9" ht="19.5" customHeight="1">
      <c r="A37" s="1161"/>
      <c r="B37" s="1161"/>
      <c r="C37" s="1161"/>
      <c r="D37" s="1161"/>
      <c r="E37" s="105"/>
      <c r="F37" s="104"/>
      <c r="G37" s="105"/>
      <c r="H37" s="105"/>
      <c r="I37" s="105"/>
    </row>
    <row r="38" spans="1:9" ht="19.5" customHeight="1">
      <c r="A38" s="1161"/>
      <c r="B38" s="1161"/>
      <c r="C38" s="1161"/>
      <c r="D38" s="1161"/>
      <c r="E38" s="105"/>
      <c r="F38" s="104"/>
      <c r="G38" s="105"/>
      <c r="H38" s="105"/>
      <c r="I38" s="105"/>
    </row>
    <row r="39" spans="1:9" ht="19.5" customHeight="1">
      <c r="A39" s="1161"/>
      <c r="B39" s="1161"/>
      <c r="C39" s="1161"/>
      <c r="D39" s="1161"/>
      <c r="E39" s="105"/>
      <c r="F39" s="104"/>
      <c r="G39" s="105"/>
      <c r="H39" s="105"/>
      <c r="I39" s="105"/>
    </row>
    <row r="40" spans="1:9" ht="19.5" customHeight="1">
      <c r="A40" s="1161"/>
      <c r="B40" s="1161"/>
      <c r="C40" s="1161"/>
      <c r="D40" s="1161"/>
      <c r="E40" s="105"/>
      <c r="F40" s="104"/>
      <c r="G40" s="105"/>
      <c r="H40" s="105"/>
      <c r="I40" s="105"/>
    </row>
    <row r="41" spans="1:9" ht="19.5" customHeight="1">
      <c r="A41" s="1161"/>
      <c r="B41" s="1161"/>
      <c r="C41" s="1161"/>
      <c r="D41" s="1161"/>
      <c r="E41" s="105"/>
      <c r="F41" s="104"/>
      <c r="G41" s="105"/>
      <c r="H41" s="105"/>
      <c r="I41" s="105"/>
    </row>
    <row r="42" spans="1:9" ht="19.5" customHeight="1">
      <c r="A42" s="1161"/>
      <c r="B42" s="1161"/>
      <c r="C42" s="1161"/>
      <c r="D42" s="1161"/>
      <c r="E42" s="105"/>
      <c r="F42" s="104"/>
      <c r="G42" s="105"/>
      <c r="H42" s="105"/>
      <c r="I42" s="105"/>
    </row>
    <row r="43" spans="1:9" ht="19.5" customHeight="1">
      <c r="A43" s="1161"/>
      <c r="B43" s="1161"/>
      <c r="C43" s="1161"/>
      <c r="D43" s="1161"/>
      <c r="E43" s="105"/>
      <c r="F43" s="104"/>
      <c r="G43" s="105"/>
      <c r="H43" s="105"/>
      <c r="I43" s="105"/>
    </row>
    <row r="44" spans="1:9" ht="19.5" customHeight="1">
      <c r="A44" s="1161"/>
      <c r="B44" s="1161"/>
      <c r="C44" s="1161"/>
      <c r="D44" s="1161"/>
      <c r="E44" s="105"/>
      <c r="F44" s="104"/>
      <c r="G44" s="105"/>
      <c r="H44" s="105"/>
      <c r="I44" s="105"/>
    </row>
    <row r="45" ht="19.5" customHeight="1"/>
    <row r="46" spans="1:9" ht="19.5" customHeight="1">
      <c r="A46" s="95" t="s">
        <v>8</v>
      </c>
      <c r="B46" s="96" t="s">
        <v>83</v>
      </c>
      <c r="C46" s="96"/>
      <c r="D46" s="99" t="s">
        <v>38</v>
      </c>
      <c r="E46" s="2605" t="s">
        <v>21</v>
      </c>
      <c r="F46" s="2605"/>
      <c r="G46" s="2605"/>
      <c r="H46" s="2605"/>
      <c r="I46" s="2605"/>
    </row>
    <row r="47" spans="1:10" ht="19.5" customHeight="1">
      <c r="A47" s="95" t="s">
        <v>9</v>
      </c>
      <c r="B47" s="96" t="s">
        <v>84</v>
      </c>
      <c r="C47" s="96"/>
      <c r="D47" s="99" t="s">
        <v>38</v>
      </c>
      <c r="E47" s="2311" t="str">
        <f>'RINGKASAN APB DES'!F231</f>
        <v>Kegiatan pelaksanaan peringanatan hari-hari besar agama</v>
      </c>
      <c r="F47" s="2311"/>
      <c r="G47" s="2311"/>
      <c r="H47" s="2311"/>
      <c r="I47" s="2311"/>
      <c r="J47" s="94"/>
    </row>
    <row r="48" spans="1:9" ht="19.5" customHeight="1">
      <c r="A48" s="95" t="s">
        <v>10</v>
      </c>
      <c r="B48" s="96" t="s">
        <v>85</v>
      </c>
      <c r="C48" s="96"/>
      <c r="D48" s="99" t="s">
        <v>38</v>
      </c>
      <c r="E48" s="96" t="s">
        <v>86</v>
      </c>
      <c r="F48" s="97"/>
      <c r="G48" s="97"/>
      <c r="H48" s="97"/>
      <c r="I48" s="97"/>
    </row>
    <row r="49" spans="1:9" ht="19.5" customHeight="1">
      <c r="A49" s="95"/>
      <c r="B49" s="96"/>
      <c r="C49" s="96"/>
      <c r="D49" s="99"/>
      <c r="E49" s="96"/>
      <c r="F49" s="97"/>
      <c r="G49" s="97"/>
      <c r="H49" s="97"/>
      <c r="I49" s="471"/>
    </row>
    <row r="50" spans="1:9" ht="13.5" customHeight="1" thickBot="1">
      <c r="A50" s="11"/>
      <c r="B50" s="11"/>
      <c r="C50" s="11"/>
      <c r="D50" s="11"/>
      <c r="E50" s="11"/>
      <c r="F50" s="11"/>
      <c r="G50" s="11"/>
      <c r="H50" s="12"/>
      <c r="I50" s="12"/>
    </row>
    <row r="51" spans="1:9" ht="19.5" customHeight="1">
      <c r="A51" s="2610" t="s">
        <v>87</v>
      </c>
      <c r="B51" s="2612" t="s">
        <v>88</v>
      </c>
      <c r="C51" s="2612"/>
      <c r="D51" s="2612"/>
      <c r="E51" s="2612"/>
      <c r="F51" s="2612" t="s">
        <v>89</v>
      </c>
      <c r="G51" s="2612"/>
      <c r="H51" s="1487" t="s">
        <v>90</v>
      </c>
      <c r="I51" s="1488" t="s">
        <v>91</v>
      </c>
    </row>
    <row r="52" spans="1:11" ht="19.5" customHeight="1">
      <c r="A52" s="2611"/>
      <c r="B52" s="2613"/>
      <c r="C52" s="2613"/>
      <c r="D52" s="2613"/>
      <c r="E52" s="2613"/>
      <c r="F52" s="2613"/>
      <c r="G52" s="2613"/>
      <c r="H52" s="378" t="s">
        <v>42</v>
      </c>
      <c r="I52" s="1489" t="s">
        <v>42</v>
      </c>
      <c r="K52" s="1965"/>
    </row>
    <row r="53" spans="1:12" ht="19.5" customHeight="1" thickBot="1">
      <c r="A53" s="1490" t="s">
        <v>43</v>
      </c>
      <c r="B53" s="2606" t="s">
        <v>44</v>
      </c>
      <c r="C53" s="2606"/>
      <c r="D53" s="2606"/>
      <c r="E53" s="2607"/>
      <c r="F53" s="2606">
        <v>3</v>
      </c>
      <c r="G53" s="2606"/>
      <c r="H53" s="1491">
        <v>4</v>
      </c>
      <c r="I53" s="1492" t="s">
        <v>92</v>
      </c>
      <c r="J53" s="1966" t="s">
        <v>786</v>
      </c>
      <c r="K53" s="1967">
        <f>I64+I63+I61+I60+I59+I57+I56</f>
        <v>14536528.469999999</v>
      </c>
      <c r="L53" s="6"/>
    </row>
    <row r="54" spans="1:13" ht="24.75" customHeight="1">
      <c r="A54" s="1507" t="s">
        <v>93</v>
      </c>
      <c r="B54" s="2602" t="s">
        <v>64</v>
      </c>
      <c r="C54" s="2603"/>
      <c r="D54" s="2603"/>
      <c r="E54" s="2604"/>
      <c r="F54" s="1508"/>
      <c r="G54" s="1509"/>
      <c r="H54" s="1510"/>
      <c r="I54" s="1511">
        <f>I55+I58</f>
        <v>15096528.469999999</v>
      </c>
      <c r="J54" s="1966" t="s">
        <v>787</v>
      </c>
      <c r="K54" s="1967">
        <f>I62+I67</f>
        <v>865471.53</v>
      </c>
      <c r="L54" s="6"/>
      <c r="M54" s="234"/>
    </row>
    <row r="55" spans="1:12" ht="17.25">
      <c r="A55" s="1362">
        <v>1</v>
      </c>
      <c r="B55" s="1461" t="s">
        <v>152</v>
      </c>
      <c r="C55" s="844"/>
      <c r="D55" s="1480"/>
      <c r="E55" s="1481"/>
      <c r="F55" s="1463"/>
      <c r="G55" s="1464"/>
      <c r="H55" s="1459"/>
      <c r="I55" s="1495">
        <f>I56+I57</f>
        <v>4200000</v>
      </c>
      <c r="L55" s="234"/>
    </row>
    <row r="56" spans="1:9" ht="17.25">
      <c r="A56" s="1362"/>
      <c r="B56" s="1479"/>
      <c r="C56" s="927" t="s">
        <v>640</v>
      </c>
      <c r="D56" s="1480"/>
      <c r="E56" s="1481"/>
      <c r="F56" s="1465">
        <v>200</v>
      </c>
      <c r="G56" s="851" t="s">
        <v>500</v>
      </c>
      <c r="H56" s="870">
        <v>15000</v>
      </c>
      <c r="I56" s="1496">
        <f>H56*F56</f>
        <v>3000000</v>
      </c>
    </row>
    <row r="57" spans="1:9" ht="17.25">
      <c r="A57" s="1362"/>
      <c r="B57" s="1479"/>
      <c r="C57" s="927" t="s">
        <v>613</v>
      </c>
      <c r="D57" s="1480"/>
      <c r="E57" s="1481"/>
      <c r="F57" s="1465">
        <v>200</v>
      </c>
      <c r="G57" s="851" t="s">
        <v>442</v>
      </c>
      <c r="H57" s="870">
        <v>6000</v>
      </c>
      <c r="I57" s="1496">
        <f aca="true" t="shared" si="0" ref="I57:I64">H57*F57</f>
        <v>1200000</v>
      </c>
    </row>
    <row r="58" spans="1:9" ht="17.25" customHeight="1">
      <c r="A58" s="1362">
        <v>2</v>
      </c>
      <c r="B58" s="2636" t="s">
        <v>428</v>
      </c>
      <c r="C58" s="2637"/>
      <c r="D58" s="2637"/>
      <c r="E58" s="2638"/>
      <c r="F58" s="1462"/>
      <c r="G58" s="1458"/>
      <c r="H58" s="1458"/>
      <c r="I58" s="1495">
        <f>SUM(I59:I64)</f>
        <v>10896528.469999999</v>
      </c>
    </row>
    <row r="59" spans="1:9" ht="17.25">
      <c r="A59" s="1362"/>
      <c r="B59" s="1479"/>
      <c r="C59" s="2637" t="s">
        <v>641</v>
      </c>
      <c r="D59" s="2637"/>
      <c r="E59" s="2638"/>
      <c r="F59" s="1465">
        <v>2</v>
      </c>
      <c r="G59" s="851" t="s">
        <v>646</v>
      </c>
      <c r="H59" s="870">
        <v>350000</v>
      </c>
      <c r="I59" s="1496">
        <f t="shared" si="0"/>
        <v>700000</v>
      </c>
    </row>
    <row r="60" spans="1:9" ht="17.25">
      <c r="A60" s="1362"/>
      <c r="B60" s="1479"/>
      <c r="C60" s="2637" t="s">
        <v>642</v>
      </c>
      <c r="D60" s="2637"/>
      <c r="E60" s="2638"/>
      <c r="F60" s="1465">
        <v>20</v>
      </c>
      <c r="G60" s="851" t="s">
        <v>646</v>
      </c>
      <c r="H60" s="870">
        <v>150000</v>
      </c>
      <c r="I60" s="1496">
        <f t="shared" si="0"/>
        <v>3000000</v>
      </c>
    </row>
    <row r="61" spans="1:9" ht="17.25">
      <c r="A61" s="1362"/>
      <c r="B61" s="1479"/>
      <c r="C61" s="927" t="s">
        <v>643</v>
      </c>
      <c r="D61" s="1480"/>
      <c r="E61" s="1481"/>
      <c r="F61" s="1465">
        <v>12</v>
      </c>
      <c r="G61" s="851" t="s">
        <v>517</v>
      </c>
      <c r="H61" s="870">
        <v>50000</v>
      </c>
      <c r="I61" s="1496">
        <f t="shared" si="0"/>
        <v>600000</v>
      </c>
    </row>
    <row r="62" spans="1:9" ht="17.25">
      <c r="A62" s="1294"/>
      <c r="B62" s="1220"/>
      <c r="C62" s="926" t="s">
        <v>644</v>
      </c>
      <c r="D62" s="1454"/>
      <c r="E62" s="1455"/>
      <c r="F62" s="1465">
        <v>28</v>
      </c>
      <c r="G62" s="851" t="s">
        <v>506</v>
      </c>
      <c r="H62" s="870">
        <v>20000</v>
      </c>
      <c r="I62" s="1964">
        <f t="shared" si="0"/>
        <v>560000</v>
      </c>
    </row>
    <row r="63" spans="1:9" ht="17.25">
      <c r="A63" s="1294"/>
      <c r="B63" s="1220"/>
      <c r="C63" s="926" t="s">
        <v>644</v>
      </c>
      <c r="D63" s="1454"/>
      <c r="E63" s="1455"/>
      <c r="F63" s="1465">
        <v>2</v>
      </c>
      <c r="G63" s="851" t="s">
        <v>506</v>
      </c>
      <c r="H63" s="870">
        <v>20000</v>
      </c>
      <c r="I63" s="1496">
        <f>H63*F63</f>
        <v>40000</v>
      </c>
    </row>
    <row r="64" spans="1:9" ht="17.25">
      <c r="A64" s="1294"/>
      <c r="B64" s="1220"/>
      <c r="C64" s="928" t="s">
        <v>645</v>
      </c>
      <c r="D64" s="431"/>
      <c r="E64" s="1456"/>
      <c r="F64" s="1466">
        <v>1</v>
      </c>
      <c r="G64" s="1457" t="s">
        <v>646</v>
      </c>
      <c r="H64" s="1460">
        <v>5996528.47</v>
      </c>
      <c r="I64" s="1496">
        <f t="shared" si="0"/>
        <v>5996528.47</v>
      </c>
    </row>
    <row r="65" spans="1:9" ht="15.75">
      <c r="A65" s="1294" t="s">
        <v>145</v>
      </c>
      <c r="B65" s="1220" t="s">
        <v>66</v>
      </c>
      <c r="C65" s="930"/>
      <c r="D65" s="431"/>
      <c r="E65" s="1456"/>
      <c r="F65" s="1473"/>
      <c r="G65" s="1474"/>
      <c r="H65" s="1472"/>
      <c r="I65" s="1497">
        <v>0</v>
      </c>
    </row>
    <row r="66" spans="1:10" ht="16.5" thickBot="1">
      <c r="A66" s="1296"/>
      <c r="B66" s="1498"/>
      <c r="C66" s="1512" t="s">
        <v>437</v>
      </c>
      <c r="D66" s="1499"/>
      <c r="E66" s="1500"/>
      <c r="F66" s="1513"/>
      <c r="G66" s="1501"/>
      <c r="H66" s="1502"/>
      <c r="I66" s="1503">
        <f>I65+I54</f>
        <v>15096528.469999999</v>
      </c>
      <c r="J66" s="234"/>
    </row>
    <row r="67" spans="1:10" ht="15.75">
      <c r="A67" s="480"/>
      <c r="B67" s="1467"/>
      <c r="C67" s="1468"/>
      <c r="D67" s="1467"/>
      <c r="E67" s="1505"/>
      <c r="F67" s="2639" t="s">
        <v>438</v>
      </c>
      <c r="G67" s="2640"/>
      <c r="H67" s="1506">
        <v>0.02</v>
      </c>
      <c r="I67" s="1963">
        <v>305471.53</v>
      </c>
      <c r="J67" s="234"/>
    </row>
    <row r="68" spans="1:9" ht="16.5" thickBot="1">
      <c r="A68" s="480"/>
      <c r="B68" s="1467"/>
      <c r="C68" s="1468"/>
      <c r="D68" s="1467"/>
      <c r="E68" s="1505"/>
      <c r="F68" s="1504" t="s">
        <v>439</v>
      </c>
      <c r="G68" s="1501"/>
      <c r="H68" s="1502"/>
      <c r="I68" s="1503">
        <f>I67+I66</f>
        <v>15401999.999999998</v>
      </c>
    </row>
    <row r="69" spans="1:9" ht="15.75">
      <c r="A69" s="480"/>
      <c r="B69" s="1467"/>
      <c r="C69" s="1468"/>
      <c r="D69" s="1467"/>
      <c r="E69" s="1467"/>
      <c r="F69" s="1469"/>
      <c r="G69" s="1470"/>
      <c r="H69" s="1471"/>
      <c r="I69" s="484"/>
    </row>
    <row r="70" spans="1:9" ht="20.25" customHeight="1">
      <c r="A70" s="480"/>
      <c r="B70" s="481"/>
      <c r="C70" s="482"/>
      <c r="D70" s="482"/>
      <c r="E70" s="482"/>
      <c r="F70" s="483"/>
      <c r="G70" s="483"/>
      <c r="H70" s="484"/>
      <c r="I70" s="484"/>
    </row>
    <row r="71" spans="1:9" ht="19.5" customHeight="1">
      <c r="A71" s="678"/>
      <c r="B71" s="678"/>
      <c r="C71" s="678"/>
      <c r="D71" s="678"/>
      <c r="E71" s="678"/>
      <c r="F71" s="678"/>
      <c r="G71" s="1150" t="s">
        <v>620</v>
      </c>
      <c r="H71" s="1149"/>
      <c r="I71" s="986"/>
    </row>
    <row r="72" spans="1:9" ht="17.25" customHeight="1">
      <c r="A72" s="2253" t="s">
        <v>163</v>
      </c>
      <c r="B72" s="2253"/>
      <c r="C72" s="2253"/>
      <c r="D72" s="1150"/>
      <c r="E72" s="678"/>
      <c r="F72" s="678"/>
      <c r="G72" s="1150" t="s">
        <v>182</v>
      </c>
      <c r="H72" s="1150"/>
      <c r="I72" s="986"/>
    </row>
    <row r="73" spans="1:9" ht="33" customHeight="1">
      <c r="A73" s="2253" t="s">
        <v>377</v>
      </c>
      <c r="B73" s="2253"/>
      <c r="C73" s="2253"/>
      <c r="D73" s="1150"/>
      <c r="E73" s="1150"/>
      <c r="F73" s="2558" t="str">
        <f>E47</f>
        <v>Kegiatan pelaksanaan peringanatan hari-hari besar agama</v>
      </c>
      <c r="G73" s="2558"/>
      <c r="H73" s="2558"/>
      <c r="I73" s="2558"/>
    </row>
    <row r="74" spans="1:9" ht="19.5" customHeight="1">
      <c r="A74" s="1150"/>
      <c r="B74" s="1150"/>
      <c r="C74" s="1150"/>
      <c r="D74" s="1150"/>
      <c r="E74" s="1150"/>
      <c r="F74" s="678"/>
      <c r="G74" s="722"/>
      <c r="H74" s="1150"/>
      <c r="I74" s="986"/>
    </row>
    <row r="75" spans="1:9" ht="19.5" customHeight="1">
      <c r="A75" s="1150"/>
      <c r="B75" s="1150"/>
      <c r="C75" s="1150"/>
      <c r="D75" s="1150"/>
      <c r="E75" s="1150"/>
      <c r="F75" s="678"/>
      <c r="G75" s="722"/>
      <c r="H75" s="1150"/>
      <c r="I75" s="986"/>
    </row>
    <row r="76" spans="1:9" ht="19.5" customHeight="1">
      <c r="A76" s="2300" t="s">
        <v>374</v>
      </c>
      <c r="B76" s="2300"/>
      <c r="C76" s="2300"/>
      <c r="D76" s="1152"/>
      <c r="E76" s="1150"/>
      <c r="F76" s="2253" t="s">
        <v>379</v>
      </c>
      <c r="G76" s="2253"/>
      <c r="H76" s="2253"/>
      <c r="I76" s="2253"/>
    </row>
    <row r="77" spans="1:9" ht="19.5" customHeight="1">
      <c r="A77" s="15"/>
      <c r="B77" s="15"/>
      <c r="C77" s="15"/>
      <c r="D77" s="15"/>
      <c r="E77" s="14"/>
      <c r="H77" s="2331"/>
      <c r="I77" s="2331"/>
    </row>
    <row r="78" ht="19.5" customHeight="1"/>
    <row r="79" ht="19.5" customHeight="1"/>
    <row r="80" ht="19.5" customHeight="1"/>
    <row r="81" ht="19.5" customHeight="1"/>
    <row r="82" spans="1:9" ht="19.5" customHeight="1">
      <c r="A82" s="240" t="s">
        <v>8</v>
      </c>
      <c r="B82" s="673" t="s">
        <v>83</v>
      </c>
      <c r="C82" s="673"/>
      <c r="D82" s="377" t="s">
        <v>38</v>
      </c>
      <c r="E82" s="2600" t="s">
        <v>21</v>
      </c>
      <c r="F82" s="2600"/>
      <c r="G82" s="2600"/>
      <c r="H82" s="2600"/>
      <c r="I82" s="2600"/>
    </row>
    <row r="83" spans="1:12" ht="19.5" customHeight="1">
      <c r="A83" s="240" t="s">
        <v>9</v>
      </c>
      <c r="B83" s="673" t="s">
        <v>84</v>
      </c>
      <c r="C83" s="673"/>
      <c r="D83" s="377" t="s">
        <v>38</v>
      </c>
      <c r="E83" s="2311" t="str">
        <f>'RINGKASAN APB DES'!F238</f>
        <v>Kegiatan pelaksanaan peringanatan hari-hari besar nasional</v>
      </c>
      <c r="F83" s="2311"/>
      <c r="G83" s="2311"/>
      <c r="H83" s="2311"/>
      <c r="I83" s="2311"/>
      <c r="J83" s="2621"/>
      <c r="K83" s="2621"/>
      <c r="L83" s="2621"/>
    </row>
    <row r="84" spans="1:9" ht="19.5" customHeight="1">
      <c r="A84" s="240" t="s">
        <v>10</v>
      </c>
      <c r="B84" s="673" t="s">
        <v>85</v>
      </c>
      <c r="C84" s="673"/>
      <c r="D84" s="377" t="s">
        <v>38</v>
      </c>
      <c r="E84" s="673" t="s">
        <v>86</v>
      </c>
      <c r="F84" s="243"/>
      <c r="G84" s="243"/>
      <c r="H84" s="243"/>
      <c r="I84" s="243"/>
    </row>
    <row r="85" spans="1:9" ht="19.5" customHeight="1">
      <c r="A85" s="428"/>
      <c r="B85" s="429"/>
      <c r="C85" s="429"/>
      <c r="D85" s="376"/>
      <c r="E85" s="429"/>
      <c r="F85" s="376"/>
      <c r="G85" s="376"/>
      <c r="H85" s="376"/>
      <c r="I85" s="376"/>
    </row>
    <row r="86" spans="1:9" ht="19.5" customHeight="1" thickBot="1">
      <c r="A86" s="2634"/>
      <c r="B86" s="2635"/>
      <c r="C86" s="2635"/>
      <c r="D86" s="2635"/>
      <c r="E86" s="2635"/>
      <c r="F86" s="376"/>
      <c r="G86" s="376"/>
      <c r="H86" s="376"/>
      <c r="I86" s="376"/>
    </row>
    <row r="87" spans="1:9" ht="19.5" customHeight="1">
      <c r="A87" s="2610" t="s">
        <v>87</v>
      </c>
      <c r="B87" s="2612" t="s">
        <v>88</v>
      </c>
      <c r="C87" s="2612"/>
      <c r="D87" s="2612"/>
      <c r="E87" s="2612"/>
      <c r="F87" s="2612" t="s">
        <v>89</v>
      </c>
      <c r="G87" s="2612"/>
      <c r="H87" s="1487" t="s">
        <v>90</v>
      </c>
      <c r="I87" s="1488" t="s">
        <v>91</v>
      </c>
    </row>
    <row r="88" spans="1:9" ht="19.5" customHeight="1">
      <c r="A88" s="2611"/>
      <c r="B88" s="2613"/>
      <c r="C88" s="2613"/>
      <c r="D88" s="2613"/>
      <c r="E88" s="2613"/>
      <c r="F88" s="2613"/>
      <c r="G88" s="2613"/>
      <c r="H88" s="378" t="s">
        <v>42</v>
      </c>
      <c r="I88" s="1489" t="s">
        <v>42</v>
      </c>
    </row>
    <row r="89" spans="1:9" ht="15.75" customHeight="1" thickBot="1">
      <c r="A89" s="1516" t="s">
        <v>43</v>
      </c>
      <c r="B89" s="2628" t="s">
        <v>44</v>
      </c>
      <c r="C89" s="2628"/>
      <c r="D89" s="2628"/>
      <c r="E89" s="2629"/>
      <c r="F89" s="2628">
        <v>3</v>
      </c>
      <c r="G89" s="2628"/>
      <c r="H89" s="1517">
        <v>4</v>
      </c>
      <c r="I89" s="1518" t="s">
        <v>92</v>
      </c>
    </row>
    <row r="90" spans="1:9" ht="19.5" customHeight="1">
      <c r="A90" s="1475" t="s">
        <v>93</v>
      </c>
      <c r="B90" s="2593" t="s">
        <v>64</v>
      </c>
      <c r="C90" s="2594"/>
      <c r="D90" s="2594"/>
      <c r="E90" s="2595"/>
      <c r="F90" s="1475"/>
      <c r="G90" s="1476"/>
      <c r="H90" s="1485"/>
      <c r="I90" s="1486">
        <f>I91+I95+I98+I99</f>
        <v>35650000</v>
      </c>
    </row>
    <row r="91" spans="1:9" ht="19.5" customHeight="1">
      <c r="A91" s="1448">
        <v>1</v>
      </c>
      <c r="B91" s="1527" t="s">
        <v>142</v>
      </c>
      <c r="C91" s="844"/>
      <c r="D91" s="1480"/>
      <c r="E91" s="1481"/>
      <c r="F91" s="1151"/>
      <c r="G91" s="1525"/>
      <c r="H91" s="1521"/>
      <c r="I91" s="1478">
        <f>I92+I93</f>
        <v>6000000</v>
      </c>
    </row>
    <row r="92" spans="1:9" ht="19.5" customHeight="1">
      <c r="A92" s="1448"/>
      <c r="B92" s="1479"/>
      <c r="C92" s="1524" t="s">
        <v>647</v>
      </c>
      <c r="D92" s="1480"/>
      <c r="E92" s="1481"/>
      <c r="F92" s="925">
        <v>20</v>
      </c>
      <c r="G92" s="1519" t="s">
        <v>443</v>
      </c>
      <c r="H92" s="1521">
        <v>90000</v>
      </c>
      <c r="I92" s="1484">
        <f>H92*F92</f>
        <v>1800000</v>
      </c>
    </row>
    <row r="93" spans="1:9" ht="19.5" customHeight="1">
      <c r="A93" s="1448"/>
      <c r="B93" s="1479"/>
      <c r="C93" s="1524" t="s">
        <v>648</v>
      </c>
      <c r="D93" s="1480"/>
      <c r="E93" s="1481"/>
      <c r="F93" s="925">
        <v>28</v>
      </c>
      <c r="G93" s="1519" t="s">
        <v>443</v>
      </c>
      <c r="H93" s="1521">
        <v>150000</v>
      </c>
      <c r="I93" s="1484">
        <f aca="true" t="shared" si="1" ref="I93:I106">H93*F93</f>
        <v>4200000</v>
      </c>
    </row>
    <row r="94" spans="1:9" ht="19.5" customHeight="1">
      <c r="A94" s="1448"/>
      <c r="B94" s="1479"/>
      <c r="C94" s="1524"/>
      <c r="D94" s="1480"/>
      <c r="E94" s="1481"/>
      <c r="F94" s="925"/>
      <c r="G94" s="1519"/>
      <c r="H94" s="1521"/>
      <c r="I94" s="1484"/>
    </row>
    <row r="95" spans="1:9" ht="19.5" customHeight="1">
      <c r="A95" s="1448">
        <v>2</v>
      </c>
      <c r="B95" s="1528" t="s">
        <v>152</v>
      </c>
      <c r="C95" s="844"/>
      <c r="D95" s="1480"/>
      <c r="E95" s="1481"/>
      <c r="F95" s="925"/>
      <c r="G95" s="1519"/>
      <c r="H95" s="1521"/>
      <c r="I95" s="1478">
        <f>I96+I97+I98</f>
        <v>6450000</v>
      </c>
    </row>
    <row r="96" spans="1:9" ht="19.5" customHeight="1">
      <c r="A96" s="1448"/>
      <c r="B96" s="1479"/>
      <c r="C96" s="1524" t="s">
        <v>649</v>
      </c>
      <c r="D96" s="1480"/>
      <c r="E96" s="1481"/>
      <c r="F96" s="925">
        <v>250</v>
      </c>
      <c r="G96" s="911" t="s">
        <v>442</v>
      </c>
      <c r="H96" s="1521">
        <v>6000</v>
      </c>
      <c r="I96" s="1484">
        <f t="shared" si="1"/>
        <v>1500000</v>
      </c>
    </row>
    <row r="97" spans="1:9" ht="19.5" customHeight="1">
      <c r="A97" s="1448"/>
      <c r="B97" s="1479"/>
      <c r="C97" s="928" t="s">
        <v>650</v>
      </c>
      <c r="D97" s="1480"/>
      <c r="E97" s="1481"/>
      <c r="F97" s="925">
        <v>250</v>
      </c>
      <c r="G97" s="911" t="s">
        <v>442</v>
      </c>
      <c r="H97" s="1522">
        <v>15000</v>
      </c>
      <c r="I97" s="1484">
        <f t="shared" si="1"/>
        <v>3750000</v>
      </c>
    </row>
    <row r="98" spans="1:9" ht="19.5" customHeight="1">
      <c r="A98" s="1448">
        <v>3</v>
      </c>
      <c r="B98" s="1529" t="s">
        <v>651</v>
      </c>
      <c r="C98" s="844"/>
      <c r="D98" s="1480"/>
      <c r="E98" s="1481"/>
      <c r="F98" s="925">
        <v>4</v>
      </c>
      <c r="G98" s="1520" t="s">
        <v>540</v>
      </c>
      <c r="H98" s="1523">
        <v>300000</v>
      </c>
      <c r="I98" s="1478">
        <f t="shared" si="1"/>
        <v>1200000</v>
      </c>
    </row>
    <row r="99" spans="1:9" ht="19.5" customHeight="1">
      <c r="A99" s="1448">
        <v>4</v>
      </c>
      <c r="B99" s="1529" t="s">
        <v>428</v>
      </c>
      <c r="C99" s="844"/>
      <c r="D99" s="1480"/>
      <c r="E99" s="1481"/>
      <c r="F99" s="925"/>
      <c r="G99" s="911"/>
      <c r="H99" s="1523"/>
      <c r="I99" s="1478">
        <f>I100</f>
        <v>22000000</v>
      </c>
    </row>
    <row r="100" spans="1:9" ht="19.5" customHeight="1">
      <c r="A100" s="1448"/>
      <c r="B100" s="1479"/>
      <c r="C100" s="928" t="s">
        <v>652</v>
      </c>
      <c r="D100" s="1480"/>
      <c r="E100" s="1481"/>
      <c r="F100" s="925"/>
      <c r="G100" s="911"/>
      <c r="H100" s="1523"/>
      <c r="I100" s="1484">
        <f>SUM(I101:I104)</f>
        <v>22000000</v>
      </c>
    </row>
    <row r="101" spans="1:9" ht="19.5" customHeight="1">
      <c r="A101" s="1448"/>
      <c r="B101" s="1479"/>
      <c r="C101" s="928" t="s">
        <v>653</v>
      </c>
      <c r="D101" s="1480"/>
      <c r="E101" s="1481"/>
      <c r="F101" s="925">
        <v>20</v>
      </c>
      <c r="G101" s="911" t="s">
        <v>433</v>
      </c>
      <c r="H101" s="1523">
        <v>350000</v>
      </c>
      <c r="I101" s="1484">
        <f t="shared" si="1"/>
        <v>7000000</v>
      </c>
    </row>
    <row r="102" spans="1:9" ht="19.5" customHeight="1">
      <c r="A102" s="1448"/>
      <c r="B102" s="1479"/>
      <c r="C102" s="928" t="s">
        <v>654</v>
      </c>
      <c r="D102" s="1480"/>
      <c r="E102" s="1481"/>
      <c r="F102" s="925">
        <v>20</v>
      </c>
      <c r="G102" s="911" t="s">
        <v>433</v>
      </c>
      <c r="H102" s="1523">
        <v>350000</v>
      </c>
      <c r="I102" s="1484">
        <f t="shared" si="1"/>
        <v>7000000</v>
      </c>
    </row>
    <row r="103" spans="1:9" ht="19.5" customHeight="1">
      <c r="A103" s="1448"/>
      <c r="B103" s="1479"/>
      <c r="C103" s="928" t="s">
        <v>655</v>
      </c>
      <c r="D103" s="1480"/>
      <c r="E103" s="1481"/>
      <c r="F103" s="925">
        <v>20</v>
      </c>
      <c r="G103" s="911" t="s">
        <v>433</v>
      </c>
      <c r="H103" s="1523">
        <v>350000</v>
      </c>
      <c r="I103" s="1484">
        <f t="shared" si="1"/>
        <v>7000000</v>
      </c>
    </row>
    <row r="104" spans="1:9" ht="19.5" customHeight="1">
      <c r="A104" s="1448"/>
      <c r="B104" s="1479"/>
      <c r="C104" s="928" t="s">
        <v>656</v>
      </c>
      <c r="D104" s="1480"/>
      <c r="E104" s="1481"/>
      <c r="F104" s="925">
        <v>50</v>
      </c>
      <c r="G104" s="911" t="s">
        <v>506</v>
      </c>
      <c r="H104" s="1523">
        <v>20000</v>
      </c>
      <c r="I104" s="1484">
        <f t="shared" si="1"/>
        <v>1000000</v>
      </c>
    </row>
    <row r="105" spans="1:12" ht="19.5" customHeight="1">
      <c r="A105" s="439" t="s">
        <v>145</v>
      </c>
      <c r="B105" s="1529" t="s">
        <v>66</v>
      </c>
      <c r="C105" s="844"/>
      <c r="D105" s="1454"/>
      <c r="E105" s="1455"/>
      <c r="F105" s="925"/>
      <c r="G105" s="911"/>
      <c r="H105" s="1523"/>
      <c r="I105" s="1478">
        <f>I106</f>
        <v>2500000</v>
      </c>
      <c r="J105" s="75"/>
      <c r="K105" s="1155"/>
      <c r="L105" s="75"/>
    </row>
    <row r="106" spans="1:12" ht="19.5" customHeight="1">
      <c r="A106" s="1526"/>
      <c r="B106" s="407"/>
      <c r="C106" s="911" t="s">
        <v>657</v>
      </c>
      <c r="D106" s="1454"/>
      <c r="E106" s="1455"/>
      <c r="F106" s="925">
        <v>20</v>
      </c>
      <c r="G106" s="911" t="s">
        <v>504</v>
      </c>
      <c r="H106" s="1522">
        <v>125000</v>
      </c>
      <c r="I106" s="1484">
        <f t="shared" si="1"/>
        <v>2500000</v>
      </c>
      <c r="J106" s="2630"/>
      <c r="K106" s="2631"/>
      <c r="L106" s="2631"/>
    </row>
    <row r="107" spans="1:12" ht="19.5" customHeight="1">
      <c r="A107" s="405"/>
      <c r="B107" s="407"/>
      <c r="C107" s="1454"/>
      <c r="D107" s="1454"/>
      <c r="E107" s="1455"/>
      <c r="F107" s="432"/>
      <c r="G107" s="433"/>
      <c r="H107" s="430"/>
      <c r="I107" s="430"/>
      <c r="J107" s="75"/>
      <c r="K107" s="76"/>
      <c r="L107" s="75"/>
    </row>
    <row r="108" spans="1:12" ht="19.5" customHeight="1">
      <c r="A108" s="202"/>
      <c r="B108" s="407"/>
      <c r="C108" s="997" t="s">
        <v>437</v>
      </c>
      <c r="D108" s="1454"/>
      <c r="E108" s="1455"/>
      <c r="F108" s="418"/>
      <c r="G108" s="389"/>
      <c r="H108" s="291"/>
      <c r="I108" s="430">
        <f>I105+I90</f>
        <v>38150000</v>
      </c>
      <c r="J108" s="75"/>
      <c r="K108" s="76"/>
      <c r="L108" s="75"/>
    </row>
    <row r="109" spans="1:12" ht="19.5" customHeight="1">
      <c r="A109" s="202"/>
      <c r="B109" s="407"/>
      <c r="C109" s="1454"/>
      <c r="D109" s="1454"/>
      <c r="E109" s="1455"/>
      <c r="F109" s="2632" t="s">
        <v>438</v>
      </c>
      <c r="G109" s="2633"/>
      <c r="H109" s="1530">
        <v>0.02</v>
      </c>
      <c r="I109" s="291">
        <f>I108*H109</f>
        <v>763000</v>
      </c>
      <c r="J109" s="75"/>
      <c r="K109" s="76"/>
      <c r="L109" s="75"/>
    </row>
    <row r="110" spans="1:12" ht="19.5" customHeight="1">
      <c r="A110" s="1482"/>
      <c r="B110" s="407"/>
      <c r="C110" s="1454"/>
      <c r="D110" s="1454"/>
      <c r="E110" s="1455"/>
      <c r="F110" s="1514" t="s">
        <v>658</v>
      </c>
      <c r="G110" s="844"/>
      <c r="H110" s="1531"/>
      <c r="I110" s="1483">
        <f>I109+I108</f>
        <v>38913000</v>
      </c>
      <c r="J110" s="75" t="s">
        <v>687</v>
      </c>
      <c r="K110" s="76"/>
      <c r="L110" s="75"/>
    </row>
    <row r="111" spans="1:12" ht="19.5" customHeight="1">
      <c r="A111" s="1095"/>
      <c r="B111" s="1515"/>
      <c r="C111" s="1515"/>
      <c r="D111" s="1515"/>
      <c r="E111" s="1515"/>
      <c r="F111" s="1532"/>
      <c r="G111" s="11"/>
      <c r="H111" s="11"/>
      <c r="I111" s="1533"/>
      <c r="J111" s="75"/>
      <c r="K111" s="76"/>
      <c r="L111" s="75"/>
    </row>
    <row r="112" spans="1:12" ht="19.5" customHeight="1">
      <c r="A112" s="678"/>
      <c r="B112" s="678"/>
      <c r="C112" s="678"/>
      <c r="D112" s="678"/>
      <c r="E112" s="678"/>
      <c r="F112" s="678"/>
      <c r="G112" s="678" t="s">
        <v>620</v>
      </c>
      <c r="H112" s="678"/>
      <c r="I112" s="678"/>
      <c r="J112" s="75"/>
      <c r="K112" s="76"/>
      <c r="L112" s="75"/>
    </row>
    <row r="113" spans="1:12" ht="19.5" customHeight="1">
      <c r="A113" s="2253" t="s">
        <v>163</v>
      </c>
      <c r="B113" s="2253"/>
      <c r="C113" s="2253"/>
      <c r="D113" s="2253"/>
      <c r="E113" s="678"/>
      <c r="F113" s="678"/>
      <c r="G113" s="2253" t="s">
        <v>182</v>
      </c>
      <c r="H113" s="2253"/>
      <c r="I113" s="2253"/>
      <c r="J113" s="75"/>
      <c r="K113" s="76"/>
      <c r="L113" s="75"/>
    </row>
    <row r="114" spans="1:12" ht="33" customHeight="1">
      <c r="A114" s="2253" t="s">
        <v>377</v>
      </c>
      <c r="B114" s="2253"/>
      <c r="C114" s="2253"/>
      <c r="D114" s="2253"/>
      <c r="E114" s="1150"/>
      <c r="F114" s="678"/>
      <c r="G114" s="2252" t="str">
        <f>E83</f>
        <v>Kegiatan pelaksanaan peringanatan hari-hari besar nasional</v>
      </c>
      <c r="H114" s="2252"/>
      <c r="I114" s="2252"/>
      <c r="J114" s="75"/>
      <c r="K114" s="76"/>
      <c r="L114" s="75"/>
    </row>
    <row r="115" spans="1:12" ht="19.5" customHeight="1">
      <c r="A115" s="2253"/>
      <c r="B115" s="2253"/>
      <c r="C115" s="1150"/>
      <c r="D115" s="1150"/>
      <c r="E115" s="1150"/>
      <c r="F115" s="678"/>
      <c r="G115" s="722"/>
      <c r="H115" s="2253"/>
      <c r="I115" s="2253"/>
      <c r="J115" s="75"/>
      <c r="K115" s="76"/>
      <c r="L115" s="75"/>
    </row>
    <row r="116" spans="1:12" ht="19.5" customHeight="1">
      <c r="A116" s="2253"/>
      <c r="B116" s="2253"/>
      <c r="C116" s="2253"/>
      <c r="D116" s="2253"/>
      <c r="E116" s="1150"/>
      <c r="F116" s="678"/>
      <c r="G116" s="722"/>
      <c r="H116" s="2253"/>
      <c r="I116" s="2253"/>
      <c r="J116" s="75"/>
      <c r="K116" s="76"/>
      <c r="L116" s="75"/>
    </row>
    <row r="117" spans="1:12" ht="19.5" customHeight="1">
      <c r="A117" s="2300" t="s">
        <v>374</v>
      </c>
      <c r="B117" s="2300"/>
      <c r="C117" s="2300"/>
      <c r="D117" s="2300"/>
      <c r="E117" s="1150"/>
      <c r="F117" s="678"/>
      <c r="G117" s="2253" t="s">
        <v>379</v>
      </c>
      <c r="H117" s="2253"/>
      <c r="I117" s="2253"/>
      <c r="J117" s="75"/>
      <c r="K117" s="76"/>
      <c r="L117" s="75"/>
    </row>
    <row r="118" spans="1:12" ht="19.5" customHeight="1">
      <c r="A118" s="1095"/>
      <c r="B118" s="1515"/>
      <c r="C118" s="1515"/>
      <c r="D118" s="1515"/>
      <c r="E118" s="1515"/>
      <c r="F118" s="1532"/>
      <c r="G118" s="11"/>
      <c r="H118" s="11"/>
      <c r="I118" s="1533"/>
      <c r="J118" s="75"/>
      <c r="K118" s="76"/>
      <c r="L118" s="75"/>
    </row>
    <row r="119" spans="1:12" ht="19.5" customHeight="1">
      <c r="A119" s="1095"/>
      <c r="B119" s="1515"/>
      <c r="C119" s="1515"/>
      <c r="D119" s="1515"/>
      <c r="E119" s="1515"/>
      <c r="F119" s="1532"/>
      <c r="G119" s="11"/>
      <c r="H119" s="11"/>
      <c r="I119" s="1533"/>
      <c r="J119" s="75"/>
      <c r="K119" s="76"/>
      <c r="L119" s="75"/>
    </row>
    <row r="120" spans="1:12" ht="19.5" customHeight="1">
      <c r="A120" s="1095"/>
      <c r="B120" s="1515"/>
      <c r="C120" s="1515"/>
      <c r="D120" s="1515"/>
      <c r="E120" s="1515"/>
      <c r="F120" s="1532"/>
      <c r="G120" s="11"/>
      <c r="H120" s="11"/>
      <c r="I120" s="1533"/>
      <c r="J120" s="75"/>
      <c r="K120" s="76"/>
      <c r="L120" s="75"/>
    </row>
    <row r="121" spans="1:12" ht="23.25" customHeight="1">
      <c r="A121" s="434"/>
      <c r="B121" s="330"/>
      <c r="C121" s="330"/>
      <c r="D121" s="330"/>
      <c r="E121" s="330"/>
      <c r="F121" s="333"/>
      <c r="G121" s="332"/>
      <c r="H121" s="333"/>
      <c r="I121" s="334"/>
      <c r="J121" s="75"/>
      <c r="K121" s="76"/>
      <c r="L121" s="75"/>
    </row>
    <row r="122" spans="1:9" ht="19.5" customHeight="1">
      <c r="A122" s="2601"/>
      <c r="B122" s="2601"/>
      <c r="C122" s="105"/>
      <c r="D122" s="105"/>
      <c r="E122" s="105"/>
      <c r="F122" s="104"/>
      <c r="G122" s="104"/>
      <c r="H122" s="2601"/>
      <c r="I122" s="2601"/>
    </row>
    <row r="123" spans="1:9" ht="19.5" customHeight="1">
      <c r="A123" s="2601"/>
      <c r="B123" s="2601"/>
      <c r="C123" s="2601"/>
      <c r="D123" s="2601"/>
      <c r="E123" s="105"/>
      <c r="F123" s="104"/>
      <c r="G123" s="104"/>
      <c r="H123" s="2601"/>
      <c r="I123" s="2601"/>
    </row>
    <row r="124" spans="1:9" ht="19.5" customHeight="1">
      <c r="A124" s="2614"/>
      <c r="B124" s="2614"/>
      <c r="C124" s="2614"/>
      <c r="D124" s="2614"/>
      <c r="E124" s="105"/>
      <c r="F124" s="104"/>
      <c r="G124" s="104"/>
      <c r="H124" s="2601"/>
      <c r="I124" s="2601"/>
    </row>
    <row r="125" spans="1:9" ht="19.5" customHeight="1">
      <c r="A125" s="15"/>
      <c r="B125" s="15"/>
      <c r="C125" s="15"/>
      <c r="D125" s="15"/>
      <c r="E125" s="14"/>
      <c r="H125" s="2331"/>
      <c r="I125" s="2331"/>
    </row>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spans="1:9" ht="19.5" customHeight="1">
      <c r="A139" s="240" t="s">
        <v>8</v>
      </c>
      <c r="B139" s="673" t="s">
        <v>83</v>
      </c>
      <c r="C139" s="673"/>
      <c r="D139" s="377" t="s">
        <v>38</v>
      </c>
      <c r="E139" s="2600" t="s">
        <v>21</v>
      </c>
      <c r="F139" s="2600"/>
      <c r="G139" s="2600"/>
      <c r="H139" s="2600"/>
      <c r="I139" s="2600"/>
    </row>
    <row r="140" spans="1:9" ht="19.5" customHeight="1">
      <c r="A140" s="240" t="s">
        <v>9</v>
      </c>
      <c r="B140" s="673" t="s">
        <v>84</v>
      </c>
      <c r="C140" s="673"/>
      <c r="D140" s="377" t="s">
        <v>38</v>
      </c>
      <c r="E140" s="2311" t="str">
        <f>'RINGKASAN APB DES'!F246</f>
        <v>Kegiatan fasilitasi Pesraman Desa</v>
      </c>
      <c r="F140" s="2311"/>
      <c r="G140" s="2311"/>
      <c r="H140" s="2311"/>
      <c r="I140" s="2311"/>
    </row>
    <row r="141" spans="1:9" ht="19.5" customHeight="1">
      <c r="A141" s="240" t="s">
        <v>10</v>
      </c>
      <c r="B141" s="673" t="s">
        <v>85</v>
      </c>
      <c r="C141" s="673"/>
      <c r="D141" s="377" t="s">
        <v>38</v>
      </c>
      <c r="E141" s="673" t="s">
        <v>86</v>
      </c>
      <c r="F141" s="243"/>
      <c r="G141" s="243"/>
      <c r="H141" s="243"/>
      <c r="I141" s="243"/>
    </row>
    <row r="142" spans="1:9" ht="19.5" customHeight="1">
      <c r="A142" s="244"/>
      <c r="B142" s="244"/>
      <c r="C142" s="244"/>
      <c r="D142" s="244"/>
      <c r="E142" s="244"/>
      <c r="F142" s="244"/>
      <c r="G142" s="244"/>
      <c r="H142" s="245"/>
      <c r="I142" s="245"/>
    </row>
    <row r="143" spans="1:9" ht="19.5" customHeight="1">
      <c r="A143" s="2619" t="s">
        <v>87</v>
      </c>
      <c r="B143" s="2613" t="s">
        <v>88</v>
      </c>
      <c r="C143" s="2613"/>
      <c r="D143" s="2613"/>
      <c r="E143" s="2613"/>
      <c r="F143" s="2613" t="s">
        <v>89</v>
      </c>
      <c r="G143" s="2613"/>
      <c r="H143" s="1165" t="s">
        <v>90</v>
      </c>
      <c r="I143" s="1165" t="s">
        <v>91</v>
      </c>
    </row>
    <row r="144" spans="1:9" ht="19.5" customHeight="1">
      <c r="A144" s="2620"/>
      <c r="B144" s="2613"/>
      <c r="C144" s="2613"/>
      <c r="D144" s="2613"/>
      <c r="E144" s="2613"/>
      <c r="F144" s="2613"/>
      <c r="G144" s="2613"/>
      <c r="H144" s="378" t="s">
        <v>42</v>
      </c>
      <c r="I144" s="378" t="s">
        <v>42</v>
      </c>
    </row>
    <row r="145" spans="1:9" ht="19.5" customHeight="1">
      <c r="A145" s="1169" t="s">
        <v>43</v>
      </c>
      <c r="B145" s="2616" t="s">
        <v>44</v>
      </c>
      <c r="C145" s="2616"/>
      <c r="D145" s="2616"/>
      <c r="E145" s="2617"/>
      <c r="F145" s="2616">
        <v>3</v>
      </c>
      <c r="G145" s="2616"/>
      <c r="H145" s="379">
        <v>4</v>
      </c>
      <c r="I145" s="380" t="s">
        <v>92</v>
      </c>
    </row>
    <row r="146" spans="1:9" ht="19.5" customHeight="1">
      <c r="A146" s="1448" t="s">
        <v>93</v>
      </c>
      <c r="B146" s="2622" t="s">
        <v>64</v>
      </c>
      <c r="C146" s="2623"/>
      <c r="D146" s="2623"/>
      <c r="E146" s="2624"/>
      <c r="F146" s="1475"/>
      <c r="G146" s="1476"/>
      <c r="H146" s="1477"/>
      <c r="I146" s="1478">
        <f>I147+I150</f>
        <v>10000000</v>
      </c>
    </row>
    <row r="147" spans="1:9" ht="19.5" customHeight="1">
      <c r="A147" s="461">
        <v>1</v>
      </c>
      <c r="B147" s="1926" t="s">
        <v>152</v>
      </c>
      <c r="C147" s="463"/>
      <c r="D147" s="463"/>
      <c r="E147" s="464"/>
      <c r="F147" s="465"/>
      <c r="G147" s="466"/>
      <c r="H147" s="467"/>
      <c r="I147" s="1585">
        <f>SUM(I148:I149)</f>
        <v>2100000</v>
      </c>
    </row>
    <row r="148" spans="1:9" ht="19.5" customHeight="1">
      <c r="A148" s="461"/>
      <c r="B148" s="462"/>
      <c r="C148" s="469" t="s">
        <v>613</v>
      </c>
      <c r="D148" s="463"/>
      <c r="E148" s="464"/>
      <c r="F148" s="465">
        <v>120</v>
      </c>
      <c r="G148" s="1534"/>
      <c r="H148" s="467">
        <v>5000</v>
      </c>
      <c r="I148" s="468">
        <f>H148*F148</f>
        <v>600000</v>
      </c>
    </row>
    <row r="149" spans="1:9" ht="19.5" customHeight="1">
      <c r="A149" s="461"/>
      <c r="B149" s="462"/>
      <c r="C149" s="469" t="s">
        <v>772</v>
      </c>
      <c r="D149" s="463"/>
      <c r="E149" s="464"/>
      <c r="F149" s="470">
        <v>120</v>
      </c>
      <c r="G149" s="1535"/>
      <c r="H149" s="468">
        <v>12500</v>
      </c>
      <c r="I149" s="468">
        <f>H149*F149</f>
        <v>1500000</v>
      </c>
    </row>
    <row r="150" spans="1:9" ht="19.5" customHeight="1">
      <c r="A150" s="461">
        <v>2</v>
      </c>
      <c r="B150" s="1926" t="s">
        <v>142</v>
      </c>
      <c r="C150" s="469"/>
      <c r="D150" s="463"/>
      <c r="E150" s="464"/>
      <c r="F150" s="470"/>
      <c r="G150" s="1535"/>
      <c r="H150" s="468"/>
      <c r="I150" s="1585">
        <f>SUM(I151:I152)</f>
        <v>7900000</v>
      </c>
    </row>
    <row r="151" spans="1:9" ht="19.5" customHeight="1">
      <c r="A151" s="461"/>
      <c r="B151" s="462"/>
      <c r="C151" s="463" t="s">
        <v>773</v>
      </c>
      <c r="D151" s="463"/>
      <c r="E151" s="464"/>
      <c r="F151" s="470">
        <v>79</v>
      </c>
      <c r="G151" s="1535"/>
      <c r="H151" s="468">
        <v>100000</v>
      </c>
      <c r="I151" s="468">
        <f>H151*F151</f>
        <v>7900000</v>
      </c>
    </row>
    <row r="152" spans="1:9" ht="19.5" customHeight="1">
      <c r="A152" s="461" t="s">
        <v>145</v>
      </c>
      <c r="B152" s="1927" t="s">
        <v>64</v>
      </c>
      <c r="C152" s="463"/>
      <c r="D152" s="463"/>
      <c r="E152" s="464"/>
      <c r="F152" s="465"/>
      <c r="G152" s="466"/>
      <c r="H152" s="467"/>
      <c r="I152" s="468">
        <f>H152*F152</f>
        <v>0</v>
      </c>
    </row>
    <row r="153" spans="1:9" ht="19.5" customHeight="1">
      <c r="A153" s="461"/>
      <c r="B153" s="462"/>
      <c r="C153" s="469"/>
      <c r="D153" s="463"/>
      <c r="E153" s="464"/>
      <c r="F153" s="465"/>
      <c r="G153" s="1534"/>
      <c r="H153" s="467"/>
      <c r="I153" s="468"/>
    </row>
    <row r="154" spans="1:9" ht="19.5" customHeight="1">
      <c r="A154" s="1537"/>
      <c r="B154" s="1538"/>
      <c r="C154" s="1538"/>
      <c r="D154" s="1538"/>
      <c r="E154" s="1538"/>
      <c r="F154" s="1538"/>
      <c r="G154" s="1538"/>
      <c r="H154" s="1539"/>
      <c r="I154" s="1536"/>
    </row>
    <row r="155" spans="1:9" ht="19.5" customHeight="1">
      <c r="A155" s="269"/>
      <c r="B155" s="269"/>
      <c r="C155" s="269"/>
      <c r="D155" s="269"/>
      <c r="E155" s="269"/>
      <c r="F155" s="269"/>
      <c r="G155" s="269"/>
      <c r="H155" s="269"/>
      <c r="I155" s="75"/>
    </row>
    <row r="156" spans="1:9" ht="19.5" customHeight="1">
      <c r="A156" s="678"/>
      <c r="B156" s="678"/>
      <c r="C156" s="678"/>
      <c r="D156" s="678"/>
      <c r="E156" s="678"/>
      <c r="F156" s="678"/>
      <c r="G156" s="678" t="s">
        <v>620</v>
      </c>
      <c r="H156" s="678"/>
      <c r="I156" s="678"/>
    </row>
    <row r="157" spans="1:9" ht="19.5" customHeight="1">
      <c r="A157" s="2253" t="s">
        <v>163</v>
      </c>
      <c r="B157" s="2253"/>
      <c r="C157" s="2253"/>
      <c r="D157" s="2253"/>
      <c r="E157" s="678"/>
      <c r="F157" s="678"/>
      <c r="G157" s="2253" t="s">
        <v>182</v>
      </c>
      <c r="H157" s="2253"/>
      <c r="I157" s="2253"/>
    </row>
    <row r="158" spans="1:9" ht="33" customHeight="1">
      <c r="A158" s="2253" t="s">
        <v>377</v>
      </c>
      <c r="B158" s="2253"/>
      <c r="C158" s="2253"/>
      <c r="D158" s="2253"/>
      <c r="E158" s="1150"/>
      <c r="F158" s="678"/>
      <c r="G158" s="2252" t="str">
        <f>E140</f>
        <v>Kegiatan fasilitasi Pesraman Desa</v>
      </c>
      <c r="H158" s="2252"/>
      <c r="I158" s="2252"/>
    </row>
    <row r="159" spans="1:9" ht="19.5" customHeight="1">
      <c r="A159" s="2253"/>
      <c r="B159" s="2253"/>
      <c r="C159" s="1150"/>
      <c r="D159" s="1150"/>
      <c r="E159" s="1150"/>
      <c r="F159" s="678"/>
      <c r="G159" s="722"/>
      <c r="H159" s="2253"/>
      <c r="I159" s="2253"/>
    </row>
    <row r="160" spans="1:9" ht="19.5" customHeight="1">
      <c r="A160" s="2253"/>
      <c r="B160" s="2253"/>
      <c r="C160" s="2253"/>
      <c r="D160" s="2253"/>
      <c r="E160" s="1150"/>
      <c r="F160" s="678"/>
      <c r="G160" s="722"/>
      <c r="H160" s="2253"/>
      <c r="I160" s="2253"/>
    </row>
    <row r="161" spans="1:9" ht="19.5" customHeight="1">
      <c r="A161" s="2300" t="s">
        <v>374</v>
      </c>
      <c r="B161" s="2300"/>
      <c r="C161" s="2300"/>
      <c r="D161" s="2300"/>
      <c r="E161" s="1150"/>
      <c r="F161" s="678"/>
      <c r="G161" s="2253" t="s">
        <v>379</v>
      </c>
      <c r="H161" s="2253"/>
      <c r="I161" s="2253"/>
    </row>
    <row r="162" spans="1:9" ht="19.5" customHeight="1">
      <c r="A162" s="2331"/>
      <c r="B162" s="2331"/>
      <c r="C162" s="14"/>
      <c r="D162" s="14"/>
      <c r="E162" s="14"/>
      <c r="H162" s="2331"/>
      <c r="I162" s="2331"/>
    </row>
    <row r="163" spans="1:9" ht="19.5" customHeight="1">
      <c r="A163" s="15"/>
      <c r="B163" s="15"/>
      <c r="C163" s="15"/>
      <c r="D163" s="15"/>
      <c r="E163" s="14"/>
      <c r="H163" s="2331"/>
      <c r="I163" s="2331"/>
    </row>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spans="1:9" ht="19.5" customHeight="1">
      <c r="A183" s="2615" t="s">
        <v>110</v>
      </c>
      <c r="B183" s="2615"/>
      <c r="C183" s="2615"/>
      <c r="D183" s="2615"/>
      <c r="E183" s="51"/>
      <c r="F183" s="51"/>
      <c r="G183" s="51"/>
      <c r="H183" s="2615" t="s">
        <v>111</v>
      </c>
      <c r="I183" s="2615"/>
    </row>
    <row r="184" spans="1:15" ht="19.5" customHeight="1">
      <c r="A184" s="2618"/>
      <c r="B184" s="2618"/>
      <c r="C184" s="2618"/>
      <c r="D184" s="2618"/>
      <c r="E184" s="1166"/>
      <c r="F184" s="440"/>
      <c r="G184" s="440"/>
      <c r="H184" s="440"/>
      <c r="I184" s="440"/>
      <c r="J184" s="298"/>
      <c r="K184" s="295"/>
      <c r="L184" s="298"/>
      <c r="M184" s="298"/>
      <c r="N184" s="298"/>
      <c r="O184" s="298"/>
    </row>
    <row r="185" spans="1:9" ht="19.5" customHeight="1">
      <c r="A185" s="2615"/>
      <c r="B185" s="2615"/>
      <c r="C185" s="1167"/>
      <c r="D185" s="1167"/>
      <c r="E185" s="1167"/>
      <c r="F185" s="51"/>
      <c r="G185" s="51"/>
      <c r="H185" s="2615"/>
      <c r="I185" s="2615"/>
    </row>
    <row r="186" spans="1:9" ht="19.5" customHeight="1">
      <c r="A186" s="2615" t="s">
        <v>80</v>
      </c>
      <c r="B186" s="2615"/>
      <c r="C186" s="2615"/>
      <c r="D186" s="2615"/>
      <c r="E186" s="1167"/>
      <c r="F186" s="51"/>
      <c r="G186" s="51"/>
      <c r="H186" s="2615" t="s">
        <v>80</v>
      </c>
      <c r="I186" s="2615"/>
    </row>
    <row r="187" spans="1:9" ht="19.5" customHeight="1">
      <c r="A187" s="2615"/>
      <c r="B187" s="2615"/>
      <c r="C187" s="1167"/>
      <c r="D187" s="1167"/>
      <c r="E187" s="1167"/>
      <c r="F187" s="51"/>
      <c r="G187" s="51"/>
      <c r="H187" s="2615"/>
      <c r="I187" s="2615"/>
    </row>
    <row r="188" spans="1:9" ht="19.5" customHeight="1">
      <c r="A188" s="103" t="s">
        <v>81</v>
      </c>
      <c r="B188" s="103"/>
      <c r="C188" s="103"/>
      <c r="D188" s="103"/>
      <c r="E188" s="1167"/>
      <c r="F188" s="51"/>
      <c r="G188" s="51"/>
      <c r="H188" s="2615" t="s">
        <v>81</v>
      </c>
      <c r="I188" s="2615"/>
    </row>
    <row r="189" spans="1:9" ht="19.5" customHeight="1">
      <c r="A189" s="51"/>
      <c r="B189" s="51"/>
      <c r="C189" s="51"/>
      <c r="D189" s="51"/>
      <c r="E189" s="51"/>
      <c r="F189" s="51"/>
      <c r="G189" s="51"/>
      <c r="H189" s="51"/>
      <c r="I189" s="51"/>
    </row>
    <row r="190" spans="1:9" ht="19.5" customHeight="1">
      <c r="A190" s="51"/>
      <c r="B190" s="51"/>
      <c r="C190" s="51"/>
      <c r="D190" s="51"/>
      <c r="E190" s="51"/>
      <c r="F190" s="51"/>
      <c r="G190" s="51"/>
      <c r="H190" s="51"/>
      <c r="I190" s="51"/>
    </row>
    <row r="191" spans="1:9" ht="19.5" customHeight="1">
      <c r="A191" s="51"/>
      <c r="B191" s="51"/>
      <c r="C191" s="51"/>
      <c r="D191" s="51"/>
      <c r="E191" s="51"/>
      <c r="F191" s="51"/>
      <c r="G191" s="51"/>
      <c r="H191" s="51"/>
      <c r="I191" s="51"/>
    </row>
    <row r="192" spans="1:9" ht="19.5" customHeight="1">
      <c r="A192" s="51"/>
      <c r="B192" s="51"/>
      <c r="C192" s="51"/>
      <c r="D192" s="51"/>
      <c r="E192" s="51"/>
      <c r="F192" s="51"/>
      <c r="G192" s="51"/>
      <c r="H192" s="51"/>
      <c r="I192" s="51"/>
    </row>
    <row r="193" spans="1:9" ht="19.5" customHeight="1">
      <c r="A193" s="51"/>
      <c r="B193" s="51"/>
      <c r="C193" s="51"/>
      <c r="D193" s="51"/>
      <c r="E193" s="51"/>
      <c r="F193" s="51"/>
      <c r="G193" s="51"/>
      <c r="H193" s="51"/>
      <c r="I193" s="51"/>
    </row>
    <row r="194" spans="1:9" ht="19.5" customHeight="1">
      <c r="A194" s="51"/>
      <c r="B194" s="51"/>
      <c r="C194" s="51"/>
      <c r="D194" s="51"/>
      <c r="E194" s="51"/>
      <c r="F194" s="51"/>
      <c r="G194" s="51"/>
      <c r="H194" s="51"/>
      <c r="I194" s="51"/>
    </row>
    <row r="195" spans="1:9" ht="19.5" customHeight="1">
      <c r="A195" s="51"/>
      <c r="B195" s="51"/>
      <c r="C195" s="51"/>
      <c r="D195" s="51"/>
      <c r="E195" s="51"/>
      <c r="F195" s="51"/>
      <c r="G195" s="51"/>
      <c r="H195" s="51"/>
      <c r="I195" s="51"/>
    </row>
    <row r="196" spans="1:9" ht="19.5" customHeight="1">
      <c r="A196" s="51"/>
      <c r="B196" s="51"/>
      <c r="C196" s="51"/>
      <c r="D196" s="51"/>
      <c r="E196" s="51"/>
      <c r="F196" s="51"/>
      <c r="G196" s="51"/>
      <c r="H196" s="51"/>
      <c r="I196" s="51"/>
    </row>
    <row r="197" spans="1:9" ht="19.5" customHeight="1">
      <c r="A197" s="51"/>
      <c r="B197" s="51"/>
      <c r="C197" s="51"/>
      <c r="D197" s="51"/>
      <c r="E197" s="51"/>
      <c r="F197" s="51"/>
      <c r="G197" s="51"/>
      <c r="H197" s="51"/>
      <c r="I197" s="51"/>
    </row>
    <row r="198" spans="1:9" ht="19.5" customHeight="1">
      <c r="A198" s="51"/>
      <c r="B198" s="51"/>
      <c r="C198" s="51"/>
      <c r="D198" s="51"/>
      <c r="E198" s="51"/>
      <c r="F198" s="51"/>
      <c r="G198" s="51"/>
      <c r="H198" s="51"/>
      <c r="I198" s="51"/>
    </row>
    <row r="199" spans="1:9" ht="19.5" customHeight="1">
      <c r="A199" s="51"/>
      <c r="B199" s="51"/>
      <c r="C199" s="51"/>
      <c r="D199" s="51"/>
      <c r="E199" s="51"/>
      <c r="F199" s="51"/>
      <c r="G199" s="51"/>
      <c r="H199" s="51"/>
      <c r="I199" s="51"/>
    </row>
    <row r="200" spans="1:9" ht="19.5" customHeight="1">
      <c r="A200" s="51"/>
      <c r="B200" s="51"/>
      <c r="C200" s="51"/>
      <c r="D200" s="51"/>
      <c r="E200" s="51"/>
      <c r="F200" s="51"/>
      <c r="G200" s="51"/>
      <c r="H200" s="51"/>
      <c r="I200" s="51"/>
    </row>
    <row r="201" spans="1:9" ht="19.5" customHeight="1">
      <c r="A201" s="51"/>
      <c r="B201" s="51"/>
      <c r="C201" s="51"/>
      <c r="D201" s="51"/>
      <c r="E201" s="51"/>
      <c r="F201" s="51"/>
      <c r="G201" s="51"/>
      <c r="H201" s="51"/>
      <c r="I201" s="51"/>
    </row>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sheetData>
  <sheetProtection/>
  <mergeCells count="99">
    <mergeCell ref="A76:C76"/>
    <mergeCell ref="F76:I76"/>
    <mergeCell ref="C60:E60"/>
    <mergeCell ref="C59:E59"/>
    <mergeCell ref="F67:G67"/>
    <mergeCell ref="A113:D113"/>
    <mergeCell ref="G113:I113"/>
    <mergeCell ref="A73:C73"/>
    <mergeCell ref="F73:I73"/>
    <mergeCell ref="E83:I83"/>
    <mergeCell ref="A26:C26"/>
    <mergeCell ref="A27:C27"/>
    <mergeCell ref="F27:I27"/>
    <mergeCell ref="A30:C30"/>
    <mergeCell ref="F30:I30"/>
    <mergeCell ref="A72:C72"/>
    <mergeCell ref="B58:E58"/>
    <mergeCell ref="F53:G53"/>
    <mergeCell ref="A51:A52"/>
    <mergeCell ref="J19:K19"/>
    <mergeCell ref="J106:L106"/>
    <mergeCell ref="A31:D31"/>
    <mergeCell ref="F109:G109"/>
    <mergeCell ref="A114:D114"/>
    <mergeCell ref="G114:I114"/>
    <mergeCell ref="F87:G88"/>
    <mergeCell ref="A86:E86"/>
    <mergeCell ref="B87:E88"/>
    <mergeCell ref="F51:G52"/>
    <mergeCell ref="J13:K13"/>
    <mergeCell ref="G31:I31"/>
    <mergeCell ref="F22:G22"/>
    <mergeCell ref="A115:B115"/>
    <mergeCell ref="H115:I115"/>
    <mergeCell ref="A116:D116"/>
    <mergeCell ref="H116:I116"/>
    <mergeCell ref="H77:I77"/>
    <mergeCell ref="B89:E89"/>
    <mergeCell ref="F89:G89"/>
    <mergeCell ref="J83:L83"/>
    <mergeCell ref="A185:B185"/>
    <mergeCell ref="H185:I185"/>
    <mergeCell ref="B146:E146"/>
    <mergeCell ref="G157:I157"/>
    <mergeCell ref="G158:I158"/>
    <mergeCell ref="A157:D157"/>
    <mergeCell ref="E139:I139"/>
    <mergeCell ref="H125:I125"/>
    <mergeCell ref="A158:D158"/>
    <mergeCell ref="H188:I188"/>
    <mergeCell ref="A183:D183"/>
    <mergeCell ref="H186:I186"/>
    <mergeCell ref="A186:D186"/>
    <mergeCell ref="A117:D117"/>
    <mergeCell ref="G117:I117"/>
    <mergeCell ref="A184:D184"/>
    <mergeCell ref="H183:I183"/>
    <mergeCell ref="A143:A144"/>
    <mergeCell ref="B143:E144"/>
    <mergeCell ref="A187:B187"/>
    <mergeCell ref="H187:I187"/>
    <mergeCell ref="F143:G144"/>
    <mergeCell ref="A123:D123"/>
    <mergeCell ref="A122:B122"/>
    <mergeCell ref="H122:I122"/>
    <mergeCell ref="H163:I163"/>
    <mergeCell ref="B145:E145"/>
    <mergeCell ref="F145:G145"/>
    <mergeCell ref="H124:I124"/>
    <mergeCell ref="A87:A88"/>
    <mergeCell ref="F11:G11"/>
    <mergeCell ref="E82:I82"/>
    <mergeCell ref="B51:E52"/>
    <mergeCell ref="E47:I47"/>
    <mergeCell ref="H160:I160"/>
    <mergeCell ref="H159:I159"/>
    <mergeCell ref="A160:D160"/>
    <mergeCell ref="E140:I140"/>
    <mergeCell ref="A124:D124"/>
    <mergeCell ref="A161:D161"/>
    <mergeCell ref="H123:I123"/>
    <mergeCell ref="B54:E54"/>
    <mergeCell ref="B90:E90"/>
    <mergeCell ref="F9:G10"/>
    <mergeCell ref="E6:I6"/>
    <mergeCell ref="E46:I46"/>
    <mergeCell ref="B53:E53"/>
    <mergeCell ref="B11:E11"/>
    <mergeCell ref="A159:B159"/>
    <mergeCell ref="G161:I161"/>
    <mergeCell ref="B12:E12"/>
    <mergeCell ref="A162:B162"/>
    <mergeCell ref="H162:I162"/>
    <mergeCell ref="A1:I1"/>
    <mergeCell ref="A2:I2"/>
    <mergeCell ref="A3:I3"/>
    <mergeCell ref="A9:A10"/>
    <mergeCell ref="B9:E10"/>
    <mergeCell ref="E5:I5"/>
  </mergeCells>
  <printOptions/>
  <pageMargins left="0.4724409448818898" right="0.4330708661417323" top="0.7480314960629921" bottom="1.2598425196850394" header="0.5118110236220472" footer="0"/>
  <pageSetup firstPageNumber="1" useFirstPageNumber="1" fitToHeight="0" fitToWidth="0" horizontalDpi="600" verticalDpi="600" orientation="portrait" paperSize="5" scale="90"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dimension ref="A1:IV261"/>
  <sheetViews>
    <sheetView showOutlineSymbols="0" zoomScalePageLayoutView="0" workbookViewId="0" topLeftCell="A24">
      <selection activeCell="L122" sqref="L122"/>
    </sheetView>
  </sheetViews>
  <sheetFormatPr defaultColWidth="6.8515625" defaultRowHeight="12.75" customHeight="1"/>
  <cols>
    <col min="1" max="1" width="6.140625" style="5" customWidth="1"/>
    <col min="2" max="2" width="2.140625" style="5" customWidth="1"/>
    <col min="3" max="3" width="18.140625" style="5" customWidth="1"/>
    <col min="4" max="4" width="3.00390625" style="5" customWidth="1"/>
    <col min="5" max="5" width="10.421875" style="5" customWidth="1"/>
    <col min="6" max="7" width="9.28125" style="5" customWidth="1"/>
    <col min="8" max="8" width="16.421875" style="5" customWidth="1"/>
    <col min="9" max="9" width="18.00390625" style="5" customWidth="1"/>
    <col min="10" max="10" width="16.28125" style="5" customWidth="1"/>
    <col min="11" max="11" width="19.57421875" style="6" customWidth="1"/>
    <col min="12" max="12" width="22.140625" style="5" customWidth="1"/>
    <col min="13" max="13" width="23.57421875" style="5" customWidth="1"/>
    <col min="14" max="14" width="18.421875" style="5" customWidth="1"/>
    <col min="15" max="15" width="19.8515625" style="5" customWidth="1"/>
    <col min="16" max="16" width="10.00390625" style="7" customWidth="1"/>
    <col min="17" max="17" width="21.00390625" style="8" customWidth="1"/>
    <col min="18" max="18" width="22.00390625" style="5" customWidth="1"/>
    <col min="19" max="20" width="17.28125" style="5" customWidth="1"/>
    <col min="21" max="21" width="15.28125" style="5" customWidth="1"/>
    <col min="22" max="22" width="19.28125" style="5" customWidth="1"/>
    <col min="23" max="23" width="24.7109375" style="5" customWidth="1"/>
    <col min="24" max="24" width="18.8515625" style="5" customWidth="1"/>
    <col min="25" max="25" width="20.140625" style="5" customWidth="1"/>
    <col min="26" max="26" width="22.7109375" style="5" customWidth="1"/>
    <col min="27" max="27" width="20.57421875" style="5" customWidth="1"/>
    <col min="28" max="28" width="20.140625" style="5" customWidth="1"/>
    <col min="29" max="29" width="22.00390625" style="5" customWidth="1"/>
    <col min="30" max="30" width="22.28125" style="5" customWidth="1"/>
    <col min="31" max="31" width="21.421875" style="5" customWidth="1"/>
    <col min="32" max="33" width="22.421875" style="5" customWidth="1"/>
    <col min="34" max="98" width="22.8515625" style="5" customWidth="1"/>
    <col min="99" max="99" width="25.140625" style="5" customWidth="1"/>
    <col min="100" max="16384" width="6.8515625" style="5" customWidth="1"/>
  </cols>
  <sheetData>
    <row r="1" spans="1:15" ht="19.5" customHeight="1">
      <c r="A1" s="2596" t="s">
        <v>82</v>
      </c>
      <c r="B1" s="2596"/>
      <c r="C1" s="2596"/>
      <c r="D1" s="2596"/>
      <c r="E1" s="2596"/>
      <c r="F1" s="2596"/>
      <c r="G1" s="2596"/>
      <c r="H1" s="2596"/>
      <c r="I1" s="2596"/>
      <c r="J1" s="12"/>
      <c r="K1" s="16"/>
      <c r="L1" s="16"/>
      <c r="M1" s="16"/>
      <c r="N1" s="16"/>
      <c r="O1" s="17"/>
    </row>
    <row r="2" spans="1:15" ht="19.5" customHeight="1">
      <c r="A2" s="2596" t="s">
        <v>376</v>
      </c>
      <c r="B2" s="2596"/>
      <c r="C2" s="2596"/>
      <c r="D2" s="2596"/>
      <c r="E2" s="2596"/>
      <c r="F2" s="2596"/>
      <c r="G2" s="2596"/>
      <c r="H2" s="2596"/>
      <c r="I2" s="2596"/>
      <c r="J2" s="12"/>
      <c r="K2" s="16"/>
      <c r="L2" s="16"/>
      <c r="M2" s="16"/>
      <c r="N2" s="16"/>
      <c r="O2" s="17"/>
    </row>
    <row r="3" spans="1:15" ht="19.5" customHeight="1">
      <c r="A3" s="2596" t="s">
        <v>362</v>
      </c>
      <c r="B3" s="2596"/>
      <c r="C3" s="2596"/>
      <c r="D3" s="2596"/>
      <c r="E3" s="2596"/>
      <c r="F3" s="2596"/>
      <c r="G3" s="2596"/>
      <c r="H3" s="2596"/>
      <c r="I3" s="2596"/>
      <c r="J3" s="12"/>
      <c r="K3" s="16"/>
      <c r="L3" s="16"/>
      <c r="M3" s="16"/>
      <c r="N3" s="16"/>
      <c r="O3" s="17"/>
    </row>
    <row r="4" spans="1:15" ht="19.5" customHeight="1">
      <c r="A4" s="376"/>
      <c r="B4" s="376"/>
      <c r="C4" s="376"/>
      <c r="D4" s="376"/>
      <c r="E4" s="376"/>
      <c r="F4" s="376"/>
      <c r="G4" s="376"/>
      <c r="H4" s="376"/>
      <c r="I4" s="376"/>
      <c r="J4" s="12"/>
      <c r="K4" s="16"/>
      <c r="L4" s="16"/>
      <c r="M4" s="16"/>
      <c r="N4" s="16"/>
      <c r="O4" s="17"/>
    </row>
    <row r="5" spans="1:15" ht="19.5" customHeight="1">
      <c r="A5" s="458" t="s">
        <v>8</v>
      </c>
      <c r="B5" s="1381" t="s">
        <v>83</v>
      </c>
      <c r="C5" s="1381"/>
      <c r="D5" s="242" t="s">
        <v>38</v>
      </c>
      <c r="E5" s="2658" t="s">
        <v>23</v>
      </c>
      <c r="F5" s="2658"/>
      <c r="G5" s="2658"/>
      <c r="H5" s="2658"/>
      <c r="I5" s="2658"/>
      <c r="J5" s="12"/>
      <c r="K5" s="16"/>
      <c r="L5" s="16"/>
      <c r="M5" s="16"/>
      <c r="N5" s="16"/>
      <c r="O5" s="17"/>
    </row>
    <row r="6" spans="1:15" ht="19.5" customHeight="1">
      <c r="A6" s="458" t="s">
        <v>9</v>
      </c>
      <c r="B6" s="1381" t="s">
        <v>84</v>
      </c>
      <c r="C6" s="1381"/>
      <c r="D6" s="242" t="s">
        <v>38</v>
      </c>
      <c r="E6" s="2311" t="s">
        <v>71</v>
      </c>
      <c r="F6" s="2311"/>
      <c r="G6" s="2311"/>
      <c r="H6" s="2311"/>
      <c r="I6" s="2311"/>
      <c r="J6" s="12"/>
      <c r="K6" s="16"/>
      <c r="L6" s="16"/>
      <c r="M6" s="16"/>
      <c r="N6" s="16"/>
      <c r="O6" s="17"/>
    </row>
    <row r="7" spans="1:15" ht="19.5" customHeight="1">
      <c r="A7" s="458" t="s">
        <v>10</v>
      </c>
      <c r="B7" s="1381" t="s">
        <v>85</v>
      </c>
      <c r="C7" s="1381"/>
      <c r="D7" s="242" t="s">
        <v>38</v>
      </c>
      <c r="E7" s="2355" t="s">
        <v>86</v>
      </c>
      <c r="F7" s="2355"/>
      <c r="G7" s="2355"/>
      <c r="H7" s="2355"/>
      <c r="I7" s="2355"/>
      <c r="J7" s="12"/>
      <c r="K7" s="16"/>
      <c r="L7" s="16"/>
      <c r="M7" s="16"/>
      <c r="N7" s="16"/>
      <c r="O7" s="17"/>
    </row>
    <row r="8" spans="1:15" ht="19.5" customHeight="1" thickBot="1">
      <c r="A8" s="244"/>
      <c r="B8" s="244"/>
      <c r="C8" s="244"/>
      <c r="D8" s="244"/>
      <c r="E8" s="244"/>
      <c r="F8" s="244"/>
      <c r="G8" s="244"/>
      <c r="H8" s="245"/>
      <c r="I8" s="245"/>
      <c r="J8" s="12"/>
      <c r="K8" s="16"/>
      <c r="L8" s="16"/>
      <c r="M8" s="16"/>
      <c r="N8" s="16"/>
      <c r="O8" s="17"/>
    </row>
    <row r="9" spans="1:17" s="1" customFormat="1" ht="34.5" customHeight="1">
      <c r="A9" s="2610" t="s">
        <v>87</v>
      </c>
      <c r="B9" s="2612" t="s">
        <v>88</v>
      </c>
      <c r="C9" s="2612"/>
      <c r="D9" s="2612"/>
      <c r="E9" s="2612"/>
      <c r="F9" s="2612" t="s">
        <v>89</v>
      </c>
      <c r="G9" s="2612"/>
      <c r="H9" s="1487" t="s">
        <v>90</v>
      </c>
      <c r="I9" s="1488" t="s">
        <v>91</v>
      </c>
      <c r="J9" s="18"/>
      <c r="K9" s="19"/>
      <c r="L9" s="3"/>
      <c r="P9" s="20"/>
      <c r="Q9" s="29"/>
    </row>
    <row r="10" spans="1:17" s="1" customFormat="1" ht="23.25" customHeight="1">
      <c r="A10" s="2611"/>
      <c r="B10" s="2613"/>
      <c r="C10" s="2613"/>
      <c r="D10" s="2613"/>
      <c r="E10" s="2613"/>
      <c r="F10" s="2613"/>
      <c r="G10" s="2613"/>
      <c r="H10" s="378" t="s">
        <v>42</v>
      </c>
      <c r="I10" s="1489" t="s">
        <v>42</v>
      </c>
      <c r="J10" s="18"/>
      <c r="K10" s="19"/>
      <c r="L10" s="3"/>
      <c r="P10" s="20"/>
      <c r="Q10" s="29"/>
    </row>
    <row r="11" spans="1:17" s="1" customFormat="1" ht="19.5" customHeight="1" thickBot="1">
      <c r="A11" s="1550" t="s">
        <v>43</v>
      </c>
      <c r="B11" s="2608" t="s">
        <v>44</v>
      </c>
      <c r="C11" s="2608"/>
      <c r="D11" s="2608"/>
      <c r="E11" s="2609"/>
      <c r="F11" s="2608">
        <v>3</v>
      </c>
      <c r="G11" s="2608"/>
      <c r="H11" s="1551">
        <v>4</v>
      </c>
      <c r="I11" s="1552" t="s">
        <v>92</v>
      </c>
      <c r="J11" s="21"/>
      <c r="K11" s="19"/>
      <c r="L11" s="22"/>
      <c r="P11" s="20"/>
      <c r="Q11" s="29"/>
    </row>
    <row r="12" spans="1:256" s="2" customFormat="1" ht="24" customHeight="1">
      <c r="A12" s="1600" t="s">
        <v>93</v>
      </c>
      <c r="B12" s="2675" t="s">
        <v>64</v>
      </c>
      <c r="C12" s="2676"/>
      <c r="D12" s="2676"/>
      <c r="E12" s="2677"/>
      <c r="F12" s="1601"/>
      <c r="G12" s="1602"/>
      <c r="H12" s="1603"/>
      <c r="I12" s="1604">
        <f>I13+I16+I18</f>
        <v>16600000</v>
      </c>
      <c r="J12" s="21"/>
      <c r="K12" s="19"/>
      <c r="L12" s="22"/>
      <c r="M12" s="1"/>
      <c r="N12" s="1"/>
      <c r="O12" s="1"/>
      <c r="P12" s="20"/>
      <c r="Q12" s="29"/>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3" customFormat="1" ht="21" customHeight="1">
      <c r="A13" s="1343">
        <v>1</v>
      </c>
      <c r="B13" s="286" t="s">
        <v>125</v>
      </c>
      <c r="C13" s="288" t="s">
        <v>152</v>
      </c>
      <c r="D13" s="288"/>
      <c r="E13" s="289"/>
      <c r="F13" s="1572"/>
      <c r="G13" s="389"/>
      <c r="H13" s="291"/>
      <c r="I13" s="1605">
        <f>SUM(I14:I15)</f>
        <v>2600000</v>
      </c>
      <c r="J13" s="23"/>
      <c r="K13" s="16"/>
      <c r="L13" s="12"/>
      <c r="M13" s="4"/>
      <c r="N13" s="4"/>
      <c r="O13" s="4"/>
      <c r="P13" s="24"/>
      <c r="Q13" s="30"/>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3" customFormat="1" ht="21" customHeight="1">
      <c r="A14" s="1343"/>
      <c r="B14" s="286"/>
      <c r="C14" s="287" t="s">
        <v>116</v>
      </c>
      <c r="D14" s="288"/>
      <c r="E14" s="289"/>
      <c r="F14" s="1572">
        <v>100</v>
      </c>
      <c r="G14" s="389" t="s">
        <v>118</v>
      </c>
      <c r="H14" s="291">
        <v>6000</v>
      </c>
      <c r="I14" s="1605">
        <f>H14*F14</f>
        <v>600000</v>
      </c>
      <c r="J14" s="23"/>
      <c r="K14" s="16"/>
      <c r="L14" s="12"/>
      <c r="M14" s="4"/>
      <c r="N14" s="4"/>
      <c r="O14" s="4"/>
      <c r="P14" s="24"/>
      <c r="Q14" s="30"/>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3" customFormat="1" ht="21" customHeight="1">
      <c r="A15" s="1343"/>
      <c r="B15" s="286"/>
      <c r="C15" s="287" t="s">
        <v>117</v>
      </c>
      <c r="D15" s="288"/>
      <c r="E15" s="289"/>
      <c r="F15" s="1572">
        <v>100</v>
      </c>
      <c r="G15" s="389" t="s">
        <v>118</v>
      </c>
      <c r="H15" s="291">
        <v>20000</v>
      </c>
      <c r="I15" s="1605">
        <f>H15*F15</f>
        <v>2000000</v>
      </c>
      <c r="J15" s="23"/>
      <c r="K15" s="16"/>
      <c r="L15" s="12"/>
      <c r="M15" s="4"/>
      <c r="N15" s="4"/>
      <c r="O15" s="4"/>
      <c r="P15" s="24"/>
      <c r="Q15" s="30"/>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17" s="4" customFormat="1" ht="21" customHeight="1">
      <c r="A16" s="1343">
        <v>2</v>
      </c>
      <c r="B16" s="286" t="s">
        <v>125</v>
      </c>
      <c r="C16" s="288" t="s">
        <v>659</v>
      </c>
      <c r="D16" s="288"/>
      <c r="E16" s="289"/>
      <c r="F16" s="1573"/>
      <c r="G16" s="387"/>
      <c r="H16" s="285"/>
      <c r="I16" s="1605">
        <f>I17</f>
        <v>4000000</v>
      </c>
      <c r="J16" s="23"/>
      <c r="K16" s="16"/>
      <c r="L16" s="12"/>
      <c r="P16" s="24"/>
      <c r="Q16" s="30"/>
    </row>
    <row r="17" spans="1:17" s="4" customFormat="1" ht="21" customHeight="1">
      <c r="A17" s="1343"/>
      <c r="B17" s="286"/>
      <c r="C17" s="287" t="s">
        <v>660</v>
      </c>
      <c r="D17" s="288"/>
      <c r="E17" s="289"/>
      <c r="F17" s="1573">
        <v>1</v>
      </c>
      <c r="G17" s="387" t="s">
        <v>661</v>
      </c>
      <c r="H17" s="285">
        <v>4000000</v>
      </c>
      <c r="I17" s="1605">
        <f>H17*F17</f>
        <v>4000000</v>
      </c>
      <c r="J17" s="23"/>
      <c r="K17" s="16"/>
      <c r="L17" s="12"/>
      <c r="P17" s="24"/>
      <c r="Q17" s="30"/>
    </row>
    <row r="18" spans="1:17" s="4" customFormat="1" ht="21" customHeight="1">
      <c r="A18" s="1343">
        <v>3</v>
      </c>
      <c r="B18" s="286" t="s">
        <v>662</v>
      </c>
      <c r="C18" s="288"/>
      <c r="D18" s="288"/>
      <c r="E18" s="289"/>
      <c r="F18" s="1573">
        <v>40</v>
      </c>
      <c r="G18" s="387" t="s">
        <v>113</v>
      </c>
      <c r="H18" s="285">
        <v>250000</v>
      </c>
      <c r="I18" s="1605">
        <f>H18*F18</f>
        <v>10000000</v>
      </c>
      <c r="J18" s="23"/>
      <c r="K18" s="16"/>
      <c r="L18" s="12"/>
      <c r="P18" s="24"/>
      <c r="Q18" s="30"/>
    </row>
    <row r="19" spans="1:17" s="4" customFormat="1" ht="21" customHeight="1">
      <c r="A19" s="1343" t="s">
        <v>145</v>
      </c>
      <c r="B19" s="1220" t="s">
        <v>66</v>
      </c>
      <c r="C19" s="288"/>
      <c r="D19" s="288"/>
      <c r="E19" s="289"/>
      <c r="F19" s="1573"/>
      <c r="G19" s="387"/>
      <c r="H19" s="285"/>
      <c r="I19" s="1605">
        <v>0</v>
      </c>
      <c r="J19" s="23"/>
      <c r="K19" s="16"/>
      <c r="L19" s="12"/>
      <c r="P19" s="24"/>
      <c r="Q19" s="30"/>
    </row>
    <row r="20" spans="1:17" s="4" customFormat="1" ht="21" customHeight="1">
      <c r="A20" s="1343"/>
      <c r="B20" s="286"/>
      <c r="C20" s="288"/>
      <c r="D20" s="288"/>
      <c r="E20" s="289"/>
      <c r="F20" s="1573"/>
      <c r="G20" s="387"/>
      <c r="H20" s="285"/>
      <c r="I20" s="1605"/>
      <c r="J20" s="23"/>
      <c r="K20" s="16"/>
      <c r="L20" s="12"/>
      <c r="P20" s="24"/>
      <c r="Q20" s="30"/>
    </row>
    <row r="21" spans="1:17" s="3" customFormat="1" ht="21" customHeight="1" thickBot="1">
      <c r="A21" s="1346"/>
      <c r="B21" s="1347"/>
      <c r="C21" s="1606" t="s">
        <v>437</v>
      </c>
      <c r="D21" s="1349"/>
      <c r="E21" s="1350"/>
      <c r="F21" s="1607"/>
      <c r="G21" s="1608"/>
      <c r="H21" s="1353"/>
      <c r="I21" s="1609">
        <f>I19+I12</f>
        <v>16600000</v>
      </c>
      <c r="J21" s="25"/>
      <c r="K21" s="26"/>
      <c r="L21" s="27"/>
      <c r="P21" s="28"/>
      <c r="Q21" s="31"/>
    </row>
    <row r="22" spans="1:17" s="3" customFormat="1" ht="21" customHeight="1">
      <c r="A22" s="424"/>
      <c r="B22" s="1574"/>
      <c r="C22" s="1575"/>
      <c r="D22" s="425"/>
      <c r="E22" s="1576"/>
      <c r="F22" s="2680" t="s">
        <v>663</v>
      </c>
      <c r="G22" s="2681"/>
      <c r="H22" s="1610">
        <v>0.02</v>
      </c>
      <c r="I22" s="1611">
        <f>I21*H22</f>
        <v>332000</v>
      </c>
      <c r="J22" s="25"/>
      <c r="K22" s="26"/>
      <c r="L22" s="27"/>
      <c r="P22" s="28"/>
      <c r="Q22" s="31"/>
    </row>
    <row r="23" spans="1:17" s="3" customFormat="1" ht="21" customHeight="1" thickBot="1">
      <c r="A23" s="424"/>
      <c r="B23" s="1574"/>
      <c r="C23" s="1575"/>
      <c r="D23" s="425"/>
      <c r="E23" s="1576"/>
      <c r="F23" s="2678" t="s">
        <v>439</v>
      </c>
      <c r="G23" s="2679"/>
      <c r="H23" s="1612"/>
      <c r="I23" s="1613">
        <f>I22+I21</f>
        <v>16932000</v>
      </c>
      <c r="J23" s="25" t="s">
        <v>687</v>
      </c>
      <c r="K23" s="26"/>
      <c r="L23" s="27"/>
      <c r="P23" s="28"/>
      <c r="Q23" s="31"/>
    </row>
    <row r="24" spans="1:9" ht="19.5" customHeight="1">
      <c r="A24" s="269"/>
      <c r="B24" s="269"/>
      <c r="C24" s="269"/>
      <c r="D24" s="269"/>
      <c r="E24" s="269"/>
      <c r="F24" s="269"/>
      <c r="G24" s="269"/>
      <c r="H24" s="269"/>
      <c r="I24" s="75"/>
    </row>
    <row r="25" spans="1:9" ht="19.5" customHeight="1">
      <c r="A25" s="678"/>
      <c r="B25" s="678"/>
      <c r="C25" s="678"/>
      <c r="D25" s="678"/>
      <c r="E25" s="678"/>
      <c r="F25" s="678"/>
      <c r="G25" s="678" t="s">
        <v>620</v>
      </c>
      <c r="H25" s="678"/>
      <c r="I25" s="678"/>
    </row>
    <row r="26" spans="1:9" ht="9" customHeight="1">
      <c r="A26" s="2253" t="s">
        <v>163</v>
      </c>
      <c r="B26" s="2253"/>
      <c r="C26" s="2253"/>
      <c r="D26" s="2253"/>
      <c r="E26" s="678"/>
      <c r="F26" s="678"/>
      <c r="G26" s="2253" t="s">
        <v>182</v>
      </c>
      <c r="H26" s="2253"/>
      <c r="I26" s="2253"/>
    </row>
    <row r="27" spans="1:9" ht="33" customHeight="1">
      <c r="A27" s="2253" t="s">
        <v>377</v>
      </c>
      <c r="B27" s="2253"/>
      <c r="C27" s="2253"/>
      <c r="D27" s="2253"/>
      <c r="E27" s="1380"/>
      <c r="F27" s="678"/>
      <c r="G27" s="2252" t="str">
        <f>E6</f>
        <v>Kegiatan Pelatihan Kepala Desa dan Perangkat</v>
      </c>
      <c r="H27" s="2252"/>
      <c r="I27" s="2252"/>
    </row>
    <row r="28" spans="1:9" ht="19.5" customHeight="1">
      <c r="A28" s="2253"/>
      <c r="B28" s="2253"/>
      <c r="C28" s="1380"/>
      <c r="D28" s="1380"/>
      <c r="E28" s="1380"/>
      <c r="F28" s="678"/>
      <c r="G28" s="722"/>
      <c r="H28" s="2253"/>
      <c r="I28" s="2253"/>
    </row>
    <row r="29" spans="1:9" ht="19.5" customHeight="1">
      <c r="A29" s="2253"/>
      <c r="B29" s="2253"/>
      <c r="C29" s="2253"/>
      <c r="D29" s="2253"/>
      <c r="E29" s="1380"/>
      <c r="F29" s="678"/>
      <c r="G29" s="722"/>
      <c r="H29" s="2253"/>
      <c r="I29" s="2253"/>
    </row>
    <row r="30" spans="1:9" ht="19.5" customHeight="1">
      <c r="A30" s="2300" t="s">
        <v>374</v>
      </c>
      <c r="B30" s="2300"/>
      <c r="C30" s="2300"/>
      <c r="D30" s="2300"/>
      <c r="E30" s="1380"/>
      <c r="F30" s="678"/>
      <c r="G30" s="2253" t="s">
        <v>379</v>
      </c>
      <c r="H30" s="2253"/>
      <c r="I30" s="2253"/>
    </row>
    <row r="31" spans="1:9" ht="19.5" customHeight="1">
      <c r="A31" s="1227"/>
      <c r="B31" s="1568"/>
      <c r="C31" s="1568"/>
      <c r="D31" s="1568"/>
      <c r="E31" s="1568"/>
      <c r="F31" s="1569"/>
      <c r="G31" s="1570"/>
      <c r="H31" s="1570"/>
      <c r="I31" s="1571"/>
    </row>
    <row r="32" spans="1:9" ht="19.5" customHeight="1">
      <c r="A32" s="15"/>
      <c r="B32" s="15"/>
      <c r="C32" s="15"/>
      <c r="D32" s="15"/>
      <c r="E32" s="14"/>
      <c r="H32" s="2331"/>
      <c r="I32" s="2331"/>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spans="1:9" ht="20.25" customHeight="1">
      <c r="A48" s="458" t="s">
        <v>8</v>
      </c>
      <c r="B48" s="1381" t="s">
        <v>83</v>
      </c>
      <c r="C48" s="1381"/>
      <c r="D48" s="242" t="s">
        <v>38</v>
      </c>
      <c r="E48" s="2658" t="s">
        <v>23</v>
      </c>
      <c r="F48" s="2658"/>
      <c r="G48" s="2658"/>
      <c r="H48" s="2658"/>
      <c r="I48" s="2658"/>
    </row>
    <row r="49" spans="1:9" ht="40.5" customHeight="1">
      <c r="A49" s="458" t="s">
        <v>9</v>
      </c>
      <c r="B49" s="1381" t="s">
        <v>84</v>
      </c>
      <c r="C49" s="1381"/>
      <c r="D49" s="242" t="s">
        <v>38</v>
      </c>
      <c r="E49" s="2683" t="str">
        <f>'RINGKASAN APB DES'!F262</f>
        <v>Kegiatan fasilitasi dan pelatihan kelompok kesenian  tradisional</v>
      </c>
      <c r="F49" s="2683"/>
      <c r="G49" s="2683"/>
      <c r="H49" s="2683"/>
      <c r="I49" s="2683"/>
    </row>
    <row r="50" spans="1:9" ht="19.5" customHeight="1">
      <c r="A50" s="458" t="s">
        <v>10</v>
      </c>
      <c r="B50" s="1381" t="s">
        <v>85</v>
      </c>
      <c r="C50" s="1381"/>
      <c r="D50" s="242" t="s">
        <v>38</v>
      </c>
      <c r="E50" s="2355" t="s">
        <v>86</v>
      </c>
      <c r="F50" s="2355"/>
      <c r="G50" s="2355"/>
      <c r="H50" s="2355"/>
      <c r="I50" s="2355"/>
    </row>
    <row r="51" spans="1:9" ht="19.5" customHeight="1">
      <c r="A51" s="244"/>
      <c r="B51" s="244"/>
      <c r="C51" s="244"/>
      <c r="D51" s="244"/>
      <c r="E51" s="244"/>
      <c r="F51" s="244"/>
      <c r="G51" s="244"/>
      <c r="H51" s="245"/>
      <c r="I51" s="245"/>
    </row>
    <row r="52" spans="1:9" ht="19.5" customHeight="1">
      <c r="A52" s="2619" t="s">
        <v>87</v>
      </c>
      <c r="B52" s="2613" t="s">
        <v>88</v>
      </c>
      <c r="C52" s="2613"/>
      <c r="D52" s="2613"/>
      <c r="E52" s="2613"/>
      <c r="F52" s="2613" t="s">
        <v>568</v>
      </c>
      <c r="G52" s="2613"/>
      <c r="H52" s="1384" t="s">
        <v>90</v>
      </c>
      <c r="I52" s="1384" t="s">
        <v>91</v>
      </c>
    </row>
    <row r="53" spans="1:9" ht="19.5" customHeight="1">
      <c r="A53" s="2620"/>
      <c r="B53" s="2613"/>
      <c r="C53" s="2613"/>
      <c r="D53" s="2613"/>
      <c r="E53" s="2613"/>
      <c r="F53" s="2613"/>
      <c r="G53" s="2613"/>
      <c r="H53" s="378" t="s">
        <v>42</v>
      </c>
      <c r="I53" s="378" t="s">
        <v>42</v>
      </c>
    </row>
    <row r="54" spans="1:9" ht="19.5" customHeight="1">
      <c r="A54" s="675" t="s">
        <v>43</v>
      </c>
      <c r="B54" s="2648" t="s">
        <v>44</v>
      </c>
      <c r="C54" s="2648"/>
      <c r="D54" s="2648"/>
      <c r="E54" s="2649"/>
      <c r="F54" s="2648">
        <v>3</v>
      </c>
      <c r="G54" s="2648"/>
      <c r="H54" s="1577">
        <v>4</v>
      </c>
      <c r="I54" s="1384" t="s">
        <v>92</v>
      </c>
    </row>
    <row r="55" spans="1:9" ht="25.5" customHeight="1">
      <c r="A55" s="675" t="s">
        <v>93</v>
      </c>
      <c r="B55" s="2653" t="s">
        <v>64</v>
      </c>
      <c r="C55" s="2654"/>
      <c r="D55" s="2654"/>
      <c r="E55" s="2655"/>
      <c r="F55" s="1383"/>
      <c r="G55" s="459"/>
      <c r="H55" s="674"/>
      <c r="I55" s="1578">
        <f>I56+I58+I61</f>
        <v>26420000</v>
      </c>
    </row>
    <row r="56" spans="1:13" ht="19.5" customHeight="1">
      <c r="A56" s="202">
        <v>1</v>
      </c>
      <c r="B56" s="286" t="s">
        <v>125</v>
      </c>
      <c r="C56" s="830" t="s">
        <v>450</v>
      </c>
      <c r="D56" s="288"/>
      <c r="E56" s="289"/>
      <c r="F56" s="813"/>
      <c r="G56" s="814"/>
      <c r="H56" s="842"/>
      <c r="I56" s="1582">
        <f>I57</f>
        <v>15000000</v>
      </c>
      <c r="J56" s="5" t="s">
        <v>761</v>
      </c>
      <c r="K56" s="6">
        <f>I67+I68+I69+I71+I73+I61+I58+I56</f>
        <v>77481244.56</v>
      </c>
      <c r="L56" s="1644">
        <v>77481244.56</v>
      </c>
      <c r="M56" s="234">
        <f>L56-K56</f>
        <v>0</v>
      </c>
    </row>
    <row r="57" spans="1:13" ht="19.5" customHeight="1">
      <c r="A57" s="202"/>
      <c r="B57" s="286"/>
      <c r="C57" s="819" t="s">
        <v>664</v>
      </c>
      <c r="D57" s="288"/>
      <c r="E57" s="289"/>
      <c r="F57" s="815">
        <v>150</v>
      </c>
      <c r="G57" s="816" t="s">
        <v>507</v>
      </c>
      <c r="H57" s="842">
        <v>100000</v>
      </c>
      <c r="I57" s="1579">
        <f>H57*F57</f>
        <v>15000000</v>
      </c>
      <c r="J57" s="298" t="s">
        <v>787</v>
      </c>
      <c r="K57" s="6">
        <f>I70</f>
        <v>2201155.44</v>
      </c>
      <c r="L57" s="6">
        <v>2201155.44</v>
      </c>
      <c r="M57" s="234">
        <f>L57-K57</f>
        <v>0</v>
      </c>
    </row>
    <row r="58" spans="1:12" ht="19.5" customHeight="1">
      <c r="A58" s="202">
        <v>2</v>
      </c>
      <c r="B58" s="286" t="s">
        <v>125</v>
      </c>
      <c r="C58" s="820" t="s">
        <v>152</v>
      </c>
      <c r="D58" s="288"/>
      <c r="E58" s="289"/>
      <c r="F58" s="815"/>
      <c r="G58" s="816"/>
      <c r="H58" s="842" t="s">
        <v>676</v>
      </c>
      <c r="I58" s="1582">
        <f>I59+I60</f>
        <v>1820000</v>
      </c>
      <c r="K58" s="6">
        <f>SUM(K56:K57)</f>
        <v>79682400</v>
      </c>
      <c r="L58" s="1970">
        <f>SUM(L56:L57)</f>
        <v>79682400</v>
      </c>
    </row>
    <row r="59" spans="1:9" ht="19.5" customHeight="1">
      <c r="A59" s="202"/>
      <c r="B59" s="286"/>
      <c r="C59" s="819" t="s">
        <v>640</v>
      </c>
      <c r="D59" s="288"/>
      <c r="E59" s="289"/>
      <c r="F59" s="815">
        <v>70</v>
      </c>
      <c r="G59" s="816" t="s">
        <v>442</v>
      </c>
      <c r="H59" s="842">
        <v>20000</v>
      </c>
      <c r="I59" s="1579">
        <f aca="true" t="shared" si="0" ref="I59:I71">H59*F59</f>
        <v>1400000</v>
      </c>
    </row>
    <row r="60" spans="1:9" ht="19.5" customHeight="1">
      <c r="A60" s="202"/>
      <c r="B60" s="286"/>
      <c r="C60" s="819" t="s">
        <v>665</v>
      </c>
      <c r="D60" s="288"/>
      <c r="E60" s="289"/>
      <c r="F60" s="815">
        <v>70</v>
      </c>
      <c r="G60" s="816" t="s">
        <v>442</v>
      </c>
      <c r="H60" s="842">
        <v>6000</v>
      </c>
      <c r="I60" s="1579">
        <f t="shared" si="0"/>
        <v>420000</v>
      </c>
    </row>
    <row r="61" spans="1:9" ht="19.5" customHeight="1">
      <c r="A61" s="202">
        <v>3</v>
      </c>
      <c r="B61" s="286" t="s">
        <v>125</v>
      </c>
      <c r="C61" s="895" t="s">
        <v>666</v>
      </c>
      <c r="D61" s="288"/>
      <c r="E61" s="289"/>
      <c r="F61" s="896"/>
      <c r="G61" s="892"/>
      <c r="H61" s="892"/>
      <c r="I61" s="1582">
        <f>SUM(I62:I64)</f>
        <v>9600000</v>
      </c>
    </row>
    <row r="62" spans="1:9" ht="19.5" customHeight="1">
      <c r="A62" s="202"/>
      <c r="B62" s="286"/>
      <c r="C62" s="895" t="s">
        <v>660</v>
      </c>
      <c r="D62" s="288"/>
      <c r="E62" s="289"/>
      <c r="F62" s="896">
        <v>10</v>
      </c>
      <c r="G62" s="892" t="s">
        <v>540</v>
      </c>
      <c r="H62" s="894">
        <v>300000</v>
      </c>
      <c r="I62" s="1579">
        <f t="shared" si="0"/>
        <v>3000000</v>
      </c>
    </row>
    <row r="63" spans="1:9" ht="19.5" customHeight="1">
      <c r="A63" s="202"/>
      <c r="B63" s="286"/>
      <c r="C63" s="895" t="s">
        <v>667</v>
      </c>
      <c r="D63" s="288"/>
      <c r="E63" s="289"/>
      <c r="F63" s="896">
        <v>20</v>
      </c>
      <c r="G63" s="892" t="s">
        <v>555</v>
      </c>
      <c r="H63" s="894">
        <v>150000</v>
      </c>
      <c r="I63" s="1579">
        <f t="shared" si="0"/>
        <v>3000000</v>
      </c>
    </row>
    <row r="64" spans="1:9" ht="19.5" customHeight="1">
      <c r="A64" s="202"/>
      <c r="B64" s="286"/>
      <c r="C64" s="895" t="s">
        <v>668</v>
      </c>
      <c r="D64" s="288"/>
      <c r="E64" s="289"/>
      <c r="F64" s="896">
        <v>60</v>
      </c>
      <c r="G64" s="892" t="s">
        <v>443</v>
      </c>
      <c r="H64" s="894">
        <v>60000</v>
      </c>
      <c r="I64" s="1579">
        <f t="shared" si="0"/>
        <v>3600000</v>
      </c>
    </row>
    <row r="65" spans="1:9" ht="19.5" customHeight="1">
      <c r="A65" s="202" t="s">
        <v>145</v>
      </c>
      <c r="B65" s="286"/>
      <c r="C65" s="941" t="s">
        <v>66</v>
      </c>
      <c r="D65" s="288"/>
      <c r="E65" s="289"/>
      <c r="F65" s="907"/>
      <c r="G65" s="904"/>
      <c r="H65" s="904"/>
      <c r="I65" s="1582">
        <f>I66</f>
        <v>51701155.44</v>
      </c>
    </row>
    <row r="66" spans="1:9" ht="35.25" customHeight="1">
      <c r="A66" s="202"/>
      <c r="B66" s="286"/>
      <c r="C66" s="2643" t="s">
        <v>669</v>
      </c>
      <c r="D66" s="2450"/>
      <c r="E66" s="2451"/>
      <c r="F66" s="1580"/>
      <c r="G66" s="1581"/>
      <c r="H66" s="904"/>
      <c r="I66" s="1583">
        <f>SUM(I67:I71)</f>
        <v>51701155.44</v>
      </c>
    </row>
    <row r="67" spans="1:9" ht="19.5" customHeight="1">
      <c r="A67" s="202"/>
      <c r="B67" s="286"/>
      <c r="C67" s="895" t="s">
        <v>670</v>
      </c>
      <c r="D67" s="288"/>
      <c r="E67" s="289"/>
      <c r="F67" s="896">
        <v>1</v>
      </c>
      <c r="G67" s="891" t="s">
        <v>555</v>
      </c>
      <c r="H67" s="894">
        <v>30000000</v>
      </c>
      <c r="I67" s="1579">
        <f t="shared" si="0"/>
        <v>30000000</v>
      </c>
    </row>
    <row r="68" spans="1:9" ht="19.5" customHeight="1">
      <c r="A68" s="202"/>
      <c r="B68" s="286"/>
      <c r="C68" s="895" t="s">
        <v>671</v>
      </c>
      <c r="D68" s="288"/>
      <c r="E68" s="289"/>
      <c r="F68" s="896">
        <v>2</v>
      </c>
      <c r="G68" s="891" t="s">
        <v>150</v>
      </c>
      <c r="H68" s="894">
        <v>3000000</v>
      </c>
      <c r="I68" s="1579">
        <f t="shared" si="0"/>
        <v>6000000</v>
      </c>
    </row>
    <row r="69" spans="1:9" ht="19.5" customHeight="1">
      <c r="A69" s="202"/>
      <c r="B69" s="286"/>
      <c r="C69" s="895" t="s">
        <v>672</v>
      </c>
      <c r="D69" s="288"/>
      <c r="E69" s="289"/>
      <c r="F69" s="896">
        <v>1</v>
      </c>
      <c r="G69" s="891" t="s">
        <v>675</v>
      </c>
      <c r="H69" s="894">
        <v>12000000</v>
      </c>
      <c r="I69" s="1579">
        <f t="shared" si="0"/>
        <v>12000000</v>
      </c>
    </row>
    <row r="70" spans="1:9" ht="19.5" customHeight="1">
      <c r="A70" s="202"/>
      <c r="B70" s="286"/>
      <c r="C70" s="895" t="s">
        <v>673</v>
      </c>
      <c r="D70" s="288"/>
      <c r="E70" s="289"/>
      <c r="F70" s="896">
        <v>1</v>
      </c>
      <c r="G70" s="891" t="s">
        <v>97</v>
      </c>
      <c r="H70" s="1971">
        <v>2201155.44</v>
      </c>
      <c r="I70" s="1969">
        <f t="shared" si="0"/>
        <v>2201155.44</v>
      </c>
    </row>
    <row r="71" spans="1:9" ht="19.5" customHeight="1">
      <c r="A71" s="202"/>
      <c r="B71" s="286"/>
      <c r="C71" s="895" t="s">
        <v>674</v>
      </c>
      <c r="D71" s="288"/>
      <c r="E71" s="289"/>
      <c r="F71" s="896">
        <v>1</v>
      </c>
      <c r="G71" s="891" t="s">
        <v>150</v>
      </c>
      <c r="H71" s="894">
        <v>1500000</v>
      </c>
      <c r="I71" s="1579">
        <f t="shared" si="0"/>
        <v>1500000</v>
      </c>
    </row>
    <row r="72" spans="1:9" ht="19.5" customHeight="1">
      <c r="A72" s="202"/>
      <c r="B72" s="286"/>
      <c r="C72" s="997" t="s">
        <v>437</v>
      </c>
      <c r="D72" s="288"/>
      <c r="E72" s="289"/>
      <c r="F72" s="1573"/>
      <c r="G72" s="387"/>
      <c r="H72" s="285"/>
      <c r="I72" s="1582">
        <f>I65+I55</f>
        <v>78121155.44</v>
      </c>
    </row>
    <row r="73" spans="1:9" ht="19.5" customHeight="1">
      <c r="A73" s="202"/>
      <c r="B73" s="286"/>
      <c r="C73" s="288"/>
      <c r="D73" s="288"/>
      <c r="E73" s="289"/>
      <c r="F73" s="2644" t="s">
        <v>438</v>
      </c>
      <c r="G73" s="2645"/>
      <c r="H73" s="1584">
        <v>0.02</v>
      </c>
      <c r="I73" s="1579">
        <v>1561244.56</v>
      </c>
    </row>
    <row r="74" spans="1:9" ht="19.5" customHeight="1">
      <c r="A74" s="202"/>
      <c r="B74" s="286"/>
      <c r="C74" s="287"/>
      <c r="D74" s="288"/>
      <c r="E74" s="289"/>
      <c r="F74" s="2646" t="s">
        <v>439</v>
      </c>
      <c r="G74" s="2647"/>
      <c r="H74" s="285"/>
      <c r="I74" s="1582">
        <f>I73+I72</f>
        <v>79682400</v>
      </c>
    </row>
    <row r="75" spans="1:9" ht="19.5" customHeight="1">
      <c r="A75" s="75"/>
      <c r="B75" s="75"/>
      <c r="C75" s="75"/>
      <c r="D75" s="75"/>
      <c r="E75" s="75"/>
      <c r="F75" s="75"/>
      <c r="G75" s="75"/>
      <c r="H75" s="75"/>
      <c r="I75" s="75"/>
    </row>
    <row r="76" spans="1:9" ht="19.5" customHeight="1">
      <c r="A76" s="678"/>
      <c r="B76" s="678"/>
      <c r="C76" s="678"/>
      <c r="D76" s="678"/>
      <c r="E76" s="678"/>
      <c r="F76" s="678"/>
      <c r="G76" s="678" t="s">
        <v>620</v>
      </c>
      <c r="H76" s="678"/>
      <c r="I76" s="678"/>
    </row>
    <row r="77" spans="1:9" ht="19.5" customHeight="1">
      <c r="A77" s="2253" t="s">
        <v>163</v>
      </c>
      <c r="B77" s="2253"/>
      <c r="C77" s="2253"/>
      <c r="D77" s="2253"/>
      <c r="E77" s="678"/>
      <c r="F77" s="678"/>
      <c r="G77" s="2253" t="s">
        <v>182</v>
      </c>
      <c r="H77" s="2253"/>
      <c r="I77" s="2253"/>
    </row>
    <row r="78" spans="1:9" ht="33" customHeight="1">
      <c r="A78" s="2253" t="s">
        <v>377</v>
      </c>
      <c r="B78" s="2253"/>
      <c r="C78" s="2253"/>
      <c r="D78" s="2253"/>
      <c r="E78" s="1380"/>
      <c r="F78" s="678"/>
      <c r="G78" s="2252" t="str">
        <f>E49</f>
        <v>Kegiatan fasilitasi dan pelatihan kelompok kesenian  tradisional</v>
      </c>
      <c r="H78" s="2252"/>
      <c r="I78" s="2252"/>
    </row>
    <row r="79" spans="1:9" ht="19.5" customHeight="1">
      <c r="A79" s="2253"/>
      <c r="B79" s="2253"/>
      <c r="C79" s="1380"/>
      <c r="D79" s="1380"/>
      <c r="E79" s="1380"/>
      <c r="F79" s="678"/>
      <c r="G79" s="722"/>
      <c r="H79" s="2253"/>
      <c r="I79" s="2253"/>
    </row>
    <row r="80" spans="1:9" ht="19.5" customHeight="1">
      <c r="A80" s="2253"/>
      <c r="B80" s="2253"/>
      <c r="C80" s="2253"/>
      <c r="D80" s="2253"/>
      <c r="E80" s="1380"/>
      <c r="F80" s="678"/>
      <c r="G80" s="722"/>
      <c r="H80" s="2253"/>
      <c r="I80" s="2253"/>
    </row>
    <row r="81" spans="1:9" ht="19.5" customHeight="1">
      <c r="A81" s="2300" t="s">
        <v>374</v>
      </c>
      <c r="B81" s="2300"/>
      <c r="C81" s="2300"/>
      <c r="D81" s="2300"/>
      <c r="E81" s="1380"/>
      <c r="F81" s="678"/>
      <c r="G81" s="2253" t="s">
        <v>379</v>
      </c>
      <c r="H81" s="2253"/>
      <c r="I81" s="2253"/>
    </row>
    <row r="82" spans="1:9" ht="19.5" customHeight="1">
      <c r="A82" s="1227"/>
      <c r="B82" s="1568"/>
      <c r="C82" s="1568"/>
      <c r="D82" s="1568"/>
      <c r="E82" s="1568"/>
      <c r="F82" s="1569"/>
      <c r="G82" s="1570"/>
      <c r="H82" s="1570"/>
      <c r="I82" s="1571"/>
    </row>
    <row r="83" spans="1:9" ht="19.5" customHeight="1">
      <c r="A83" s="15"/>
      <c r="B83" s="15"/>
      <c r="C83" s="15"/>
      <c r="D83" s="15"/>
      <c r="E83" s="14"/>
      <c r="H83" s="2331"/>
      <c r="I83" s="2331"/>
    </row>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spans="1:13" ht="19.5" customHeight="1">
      <c r="A103" s="458" t="s">
        <v>8</v>
      </c>
      <c r="B103" s="1381" t="s">
        <v>83</v>
      </c>
      <c r="C103" s="1381"/>
      <c r="D103" s="242" t="s">
        <v>38</v>
      </c>
      <c r="E103" s="2658" t="s">
        <v>23</v>
      </c>
      <c r="F103" s="2658"/>
      <c r="G103" s="2658"/>
      <c r="H103" s="2658"/>
      <c r="I103" s="2658"/>
      <c r="J103" s="2682"/>
      <c r="K103" s="2682"/>
      <c r="L103" s="2682"/>
      <c r="M103" s="2682"/>
    </row>
    <row r="104" spans="1:9" ht="19.5" customHeight="1">
      <c r="A104" s="458" t="s">
        <v>9</v>
      </c>
      <c r="B104" s="1381" t="s">
        <v>84</v>
      </c>
      <c r="C104" s="1381"/>
      <c r="D104" s="242" t="s">
        <v>38</v>
      </c>
      <c r="E104" s="2311" t="str">
        <f>'RINGKASAN APB DES'!F270</f>
        <v>Kegiatan pelatihan Lembaga Pembinaan Kesejahteraan Keluarga</v>
      </c>
      <c r="F104" s="2311"/>
      <c r="G104" s="2311"/>
      <c r="H104" s="2311"/>
      <c r="I104" s="2311"/>
    </row>
    <row r="105" spans="1:9" ht="19.5" customHeight="1">
      <c r="A105" s="458" t="s">
        <v>10</v>
      </c>
      <c r="B105" s="1381" t="s">
        <v>85</v>
      </c>
      <c r="C105" s="1381"/>
      <c r="D105" s="242" t="s">
        <v>38</v>
      </c>
      <c r="E105" s="2355" t="s">
        <v>86</v>
      </c>
      <c r="F105" s="2355"/>
      <c r="G105" s="2355"/>
      <c r="H105" s="2355"/>
      <c r="I105" s="2355"/>
    </row>
    <row r="106" spans="1:9" ht="19.5" customHeight="1">
      <c r="A106" s="244"/>
      <c r="B106" s="244"/>
      <c r="C106" s="244"/>
      <c r="D106" s="244"/>
      <c r="E106" s="244"/>
      <c r="F106" s="244"/>
      <c r="G106" s="244"/>
      <c r="H106" s="245"/>
      <c r="I106" s="245"/>
    </row>
    <row r="107" spans="1:9" ht="19.5" customHeight="1">
      <c r="A107" s="2619" t="s">
        <v>87</v>
      </c>
      <c r="B107" s="2613" t="s">
        <v>88</v>
      </c>
      <c r="C107" s="2613"/>
      <c r="D107" s="2613"/>
      <c r="E107" s="2613"/>
      <c r="F107" s="2613" t="s">
        <v>89</v>
      </c>
      <c r="G107" s="2613"/>
      <c r="H107" s="1384" t="s">
        <v>90</v>
      </c>
      <c r="I107" s="1384" t="s">
        <v>91</v>
      </c>
    </row>
    <row r="108" spans="1:13" ht="19.5" customHeight="1">
      <c r="A108" s="2620"/>
      <c r="B108" s="2613"/>
      <c r="C108" s="2613"/>
      <c r="D108" s="2613"/>
      <c r="E108" s="2613"/>
      <c r="F108" s="2613"/>
      <c r="G108" s="2613"/>
      <c r="H108" s="378" t="s">
        <v>42</v>
      </c>
      <c r="I108" s="378" t="s">
        <v>42</v>
      </c>
      <c r="J108" s="5" t="s">
        <v>788</v>
      </c>
      <c r="K108" s="6">
        <f>I119+I114</f>
        <v>8150000</v>
      </c>
      <c r="L108" s="1644">
        <v>8192528</v>
      </c>
      <c r="M108" s="234">
        <f>L108-K108</f>
        <v>42528</v>
      </c>
    </row>
    <row r="109" spans="1:13" ht="19.5" customHeight="1">
      <c r="A109" s="1382" t="s">
        <v>43</v>
      </c>
      <c r="B109" s="2616" t="s">
        <v>44</v>
      </c>
      <c r="C109" s="2616"/>
      <c r="D109" s="2616"/>
      <c r="E109" s="2617"/>
      <c r="F109" s="2616">
        <v>3</v>
      </c>
      <c r="G109" s="2616"/>
      <c r="H109" s="379">
        <v>4</v>
      </c>
      <c r="I109" s="380" t="s">
        <v>92</v>
      </c>
      <c r="J109" s="5" t="s">
        <v>691</v>
      </c>
      <c r="K109" s="6">
        <f>I120+I111</f>
        <v>4050000</v>
      </c>
      <c r="L109" s="1644">
        <v>4076472</v>
      </c>
      <c r="M109" s="234">
        <f>L109-K109</f>
        <v>26472</v>
      </c>
    </row>
    <row r="110" spans="1:13" ht="26.25" customHeight="1">
      <c r="A110" s="675" t="s">
        <v>93</v>
      </c>
      <c r="B110" s="2653" t="s">
        <v>64</v>
      </c>
      <c r="C110" s="2654"/>
      <c r="D110" s="2654"/>
      <c r="E110" s="2655"/>
      <c r="F110" s="1383"/>
      <c r="G110" s="459"/>
      <c r="H110" s="674"/>
      <c r="I110" s="460">
        <f>I112+I114</f>
        <v>950000</v>
      </c>
      <c r="J110" s="5" t="s">
        <v>760</v>
      </c>
      <c r="K110" s="6">
        <f>I121</f>
        <v>3750000</v>
      </c>
      <c r="L110" s="1644">
        <v>4000000</v>
      </c>
      <c r="M110" s="234">
        <f>L110-K110</f>
        <v>250000</v>
      </c>
    </row>
    <row r="111" spans="1:12" ht="26.25" customHeight="1">
      <c r="A111" s="354">
        <v>1</v>
      </c>
      <c r="B111" s="1972"/>
      <c r="C111" s="1973" t="s">
        <v>450</v>
      </c>
      <c r="D111" s="1931"/>
      <c r="E111" s="1932"/>
      <c r="F111" s="1930"/>
      <c r="G111" s="459"/>
      <c r="H111" s="378"/>
      <c r="I111" s="460">
        <f>I112</f>
        <v>300000</v>
      </c>
      <c r="J111" s="5" t="s">
        <v>789</v>
      </c>
      <c r="L111" s="1644"/>
    </row>
    <row r="112" spans="1:12" ht="19.5" customHeight="1">
      <c r="A112" s="461"/>
      <c r="B112" s="462" t="s">
        <v>125</v>
      </c>
      <c r="C112" s="463" t="s">
        <v>161</v>
      </c>
      <c r="D112" s="463"/>
      <c r="E112" s="464"/>
      <c r="F112" s="465">
        <v>2</v>
      </c>
      <c r="G112" s="466" t="s">
        <v>113</v>
      </c>
      <c r="H112" s="467">
        <v>150000</v>
      </c>
      <c r="I112" s="468">
        <f>H112*F112</f>
        <v>300000</v>
      </c>
      <c r="L112" s="1970"/>
    </row>
    <row r="113" spans="1:9" ht="19.5" customHeight="1">
      <c r="A113" s="461"/>
      <c r="B113" s="462"/>
      <c r="C113" s="469"/>
      <c r="D113" s="463"/>
      <c r="E113" s="464"/>
      <c r="F113" s="465"/>
      <c r="G113" s="387"/>
      <c r="H113" s="467"/>
      <c r="I113" s="468"/>
    </row>
    <row r="114" spans="1:12" ht="19.5" customHeight="1">
      <c r="A114" s="461">
        <v>2</v>
      </c>
      <c r="B114" s="462" t="s">
        <v>125</v>
      </c>
      <c r="C114" s="463" t="s">
        <v>152</v>
      </c>
      <c r="D114" s="463"/>
      <c r="E114" s="464"/>
      <c r="F114" s="470"/>
      <c r="G114" s="389"/>
      <c r="H114" s="468"/>
      <c r="I114" s="1585">
        <f>SUM(I115:I116)</f>
        <v>650000</v>
      </c>
      <c r="J114" s="5" t="s">
        <v>788</v>
      </c>
      <c r="L114" s="234"/>
    </row>
    <row r="115" spans="1:13" ht="19.5" customHeight="1">
      <c r="A115" s="461"/>
      <c r="B115" s="462"/>
      <c r="C115" s="469" t="s">
        <v>116</v>
      </c>
      <c r="D115" s="463"/>
      <c r="E115" s="464"/>
      <c r="F115" s="470">
        <v>25</v>
      </c>
      <c r="G115" s="389" t="s">
        <v>118</v>
      </c>
      <c r="H115" s="468">
        <v>6000</v>
      </c>
      <c r="I115" s="468">
        <f>H115*F115</f>
        <v>150000</v>
      </c>
      <c r="L115" s="234"/>
      <c r="M115" s="234"/>
    </row>
    <row r="116" spans="1:9" ht="19.5" customHeight="1">
      <c r="A116" s="461"/>
      <c r="B116" s="462"/>
      <c r="C116" s="469" t="s">
        <v>117</v>
      </c>
      <c r="D116" s="463"/>
      <c r="E116" s="464"/>
      <c r="F116" s="470">
        <v>25</v>
      </c>
      <c r="G116" s="389" t="s">
        <v>118</v>
      </c>
      <c r="H116" s="468">
        <v>20000</v>
      </c>
      <c r="I116" s="468">
        <f>H116*F116</f>
        <v>500000</v>
      </c>
    </row>
    <row r="117" spans="1:9" ht="19.5" customHeight="1">
      <c r="A117" s="1596" t="s">
        <v>145</v>
      </c>
      <c r="B117" s="1589" t="s">
        <v>66</v>
      </c>
      <c r="C117" s="1595"/>
      <c r="D117" s="463"/>
      <c r="E117" s="464"/>
      <c r="F117" s="465"/>
      <c r="G117" s="387"/>
      <c r="H117" s="467"/>
      <c r="I117" s="1585">
        <f>I118</f>
        <v>15000000</v>
      </c>
    </row>
    <row r="118" spans="1:9" ht="49.5" customHeight="1">
      <c r="A118" s="461">
        <v>2</v>
      </c>
      <c r="B118" s="462"/>
      <c r="C118" s="2672" t="s">
        <v>677</v>
      </c>
      <c r="D118" s="2450"/>
      <c r="E118" s="2451"/>
      <c r="F118" s="465"/>
      <c r="G118" s="387"/>
      <c r="H118" s="467"/>
      <c r="I118" s="468">
        <f>SUM(I119:I121)</f>
        <v>15000000</v>
      </c>
    </row>
    <row r="119" spans="1:10" ht="19.5" customHeight="1">
      <c r="A119" s="461"/>
      <c r="B119" s="462"/>
      <c r="C119" s="895" t="s">
        <v>678</v>
      </c>
      <c r="D119" s="463"/>
      <c r="E119" s="464"/>
      <c r="F119" s="465">
        <v>5</v>
      </c>
      <c r="G119" s="387" t="s">
        <v>97</v>
      </c>
      <c r="H119" s="467">
        <v>1500000</v>
      </c>
      <c r="I119" s="468">
        <f>H119*F119</f>
        <v>7500000</v>
      </c>
      <c r="J119" s="5" t="s">
        <v>788</v>
      </c>
    </row>
    <row r="120" spans="1:10" ht="19.5" customHeight="1">
      <c r="A120" s="1597"/>
      <c r="B120" s="462"/>
      <c r="C120" s="895" t="s">
        <v>678</v>
      </c>
      <c r="D120" s="463"/>
      <c r="E120" s="464"/>
      <c r="F120" s="465">
        <v>2.5</v>
      </c>
      <c r="G120" s="387" t="s">
        <v>97</v>
      </c>
      <c r="H120" s="467">
        <v>1500000</v>
      </c>
      <c r="I120" s="468">
        <f>H120*F120</f>
        <v>3750000</v>
      </c>
      <c r="J120" s="5" t="s">
        <v>691</v>
      </c>
    </row>
    <row r="121" spans="1:10" ht="19.5" customHeight="1">
      <c r="A121" s="1597"/>
      <c r="B121" s="462"/>
      <c r="C121" s="895" t="s">
        <v>678</v>
      </c>
      <c r="D121" s="463"/>
      <c r="E121" s="464"/>
      <c r="F121" s="465">
        <v>2.5</v>
      </c>
      <c r="G121" s="387" t="s">
        <v>97</v>
      </c>
      <c r="H121" s="467">
        <v>1500000</v>
      </c>
      <c r="I121" s="468">
        <f>H121*F121</f>
        <v>3750000</v>
      </c>
      <c r="J121" s="5" t="s">
        <v>760</v>
      </c>
    </row>
    <row r="122" spans="1:9" ht="19.5" customHeight="1">
      <c r="A122" s="1597"/>
      <c r="B122" s="1587"/>
      <c r="C122" s="1598" t="s">
        <v>437</v>
      </c>
      <c r="D122" s="1589"/>
      <c r="E122" s="1590"/>
      <c r="F122" s="465"/>
      <c r="G122" s="387"/>
      <c r="H122" s="467"/>
      <c r="I122" s="1585">
        <f>I117+I110</f>
        <v>15950000</v>
      </c>
    </row>
    <row r="123" spans="1:10" ht="19.5" customHeight="1">
      <c r="A123" s="1586"/>
      <c r="B123" s="1587"/>
      <c r="C123" s="1588"/>
      <c r="D123" s="1589"/>
      <c r="E123" s="1590"/>
      <c r="F123" s="2673" t="s">
        <v>438</v>
      </c>
      <c r="G123" s="2674"/>
      <c r="H123" s="1599">
        <v>0.02</v>
      </c>
      <c r="I123" s="468">
        <f>I122*H123</f>
        <v>319000</v>
      </c>
      <c r="J123" s="5" t="s">
        <v>790</v>
      </c>
    </row>
    <row r="124" spans="1:10" ht="19.5" customHeight="1">
      <c r="A124" s="1591"/>
      <c r="B124" s="1592"/>
      <c r="C124" s="11"/>
      <c r="D124" s="1593"/>
      <c r="E124" s="1594"/>
      <c r="F124" s="2641" t="s">
        <v>439</v>
      </c>
      <c r="G124" s="2642"/>
      <c r="H124" s="467"/>
      <c r="I124" s="1585">
        <f>I123+I122</f>
        <v>16269000</v>
      </c>
      <c r="J124" s="1968"/>
    </row>
    <row r="125" spans="1:9" ht="19.5" customHeight="1">
      <c r="A125" s="75"/>
      <c r="B125" s="75"/>
      <c r="C125" s="75"/>
      <c r="D125" s="75"/>
      <c r="E125" s="75"/>
      <c r="F125" s="75"/>
      <c r="G125" s="75"/>
      <c r="H125" s="75"/>
      <c r="I125" s="75"/>
    </row>
    <row r="126" spans="1:9" ht="19.5" customHeight="1">
      <c r="A126" s="678"/>
      <c r="B126" s="678"/>
      <c r="C126" s="678"/>
      <c r="D126" s="678"/>
      <c r="E126" s="678"/>
      <c r="F126" s="678"/>
      <c r="G126" s="678" t="s">
        <v>620</v>
      </c>
      <c r="H126" s="678"/>
      <c r="I126" s="678"/>
    </row>
    <row r="127" spans="1:9" ht="19.5" customHeight="1">
      <c r="A127" s="2253" t="s">
        <v>163</v>
      </c>
      <c r="B127" s="2253"/>
      <c r="C127" s="2253"/>
      <c r="D127" s="2253"/>
      <c r="E127" s="678"/>
      <c r="F127" s="678"/>
      <c r="G127" s="2253" t="s">
        <v>182</v>
      </c>
      <c r="H127" s="2253"/>
      <c r="I127" s="2253"/>
    </row>
    <row r="128" spans="1:9" ht="33" customHeight="1">
      <c r="A128" s="2253" t="s">
        <v>377</v>
      </c>
      <c r="B128" s="2253"/>
      <c r="C128" s="2253"/>
      <c r="D128" s="2253"/>
      <c r="E128" s="1380"/>
      <c r="F128" s="678"/>
      <c r="G128" s="2252" t="str">
        <f>E104</f>
        <v>Kegiatan pelatihan Lembaga Pembinaan Kesejahteraan Keluarga</v>
      </c>
      <c r="H128" s="2252"/>
      <c r="I128" s="2252"/>
    </row>
    <row r="129" spans="1:9" ht="19.5" customHeight="1">
      <c r="A129" s="2253"/>
      <c r="B129" s="2253"/>
      <c r="C129" s="1380"/>
      <c r="D129" s="1380"/>
      <c r="E129" s="1380"/>
      <c r="F129" s="678"/>
      <c r="G129" s="722"/>
      <c r="H129" s="2253"/>
      <c r="I129" s="2253"/>
    </row>
    <row r="130" spans="1:9" ht="19.5" customHeight="1">
      <c r="A130" s="2253"/>
      <c r="B130" s="2253"/>
      <c r="C130" s="2253"/>
      <c r="D130" s="2253"/>
      <c r="E130" s="1380"/>
      <c r="F130" s="678"/>
      <c r="G130" s="722"/>
      <c r="H130" s="2253"/>
      <c r="I130" s="2253"/>
    </row>
    <row r="131" spans="1:9" ht="19.5" customHeight="1">
      <c r="A131" s="2300" t="s">
        <v>374</v>
      </c>
      <c r="B131" s="2300"/>
      <c r="C131" s="2300"/>
      <c r="D131" s="2300"/>
      <c r="E131" s="1380"/>
      <c r="F131" s="678"/>
      <c r="G131" s="2253" t="s">
        <v>379</v>
      </c>
      <c r="H131" s="2253"/>
      <c r="I131" s="2253"/>
    </row>
    <row r="132" spans="1:9" ht="19.5" customHeight="1">
      <c r="A132" s="1227"/>
      <c r="B132" s="1568"/>
      <c r="C132" s="1568"/>
      <c r="D132" s="1568"/>
      <c r="E132" s="1568"/>
      <c r="F132" s="1569"/>
      <c r="G132" s="1570"/>
      <c r="H132" s="1570"/>
      <c r="I132" s="1571"/>
    </row>
    <row r="133" spans="1:9" ht="19.5" customHeight="1">
      <c r="A133" s="15"/>
      <c r="B133" s="15"/>
      <c r="C133" s="15"/>
      <c r="D133" s="15"/>
      <c r="E133" s="14"/>
      <c r="H133" s="2331"/>
      <c r="I133" s="2331"/>
    </row>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spans="1:9" ht="19.5" customHeight="1">
      <c r="A154" s="441" t="s">
        <v>8</v>
      </c>
      <c r="B154" s="442" t="s">
        <v>83</v>
      </c>
      <c r="C154" s="442"/>
      <c r="D154" s="398" t="s">
        <v>38</v>
      </c>
      <c r="E154" s="2665" t="s">
        <v>23</v>
      </c>
      <c r="F154" s="2665"/>
      <c r="G154" s="2665"/>
      <c r="H154" s="2665"/>
      <c r="I154" s="2665"/>
    </row>
    <row r="155" spans="1:9" ht="36.75" customHeight="1">
      <c r="A155" s="441" t="s">
        <v>9</v>
      </c>
      <c r="B155" s="442" t="s">
        <v>84</v>
      </c>
      <c r="C155" s="442"/>
      <c r="D155" s="398" t="s">
        <v>38</v>
      </c>
      <c r="E155" s="2671" t="s">
        <v>72</v>
      </c>
      <c r="F155" s="2671"/>
      <c r="G155" s="2671"/>
      <c r="H155" s="2671"/>
      <c r="I155" s="2671"/>
    </row>
    <row r="156" spans="1:9" ht="19.5" customHeight="1">
      <c r="A156" s="441" t="s">
        <v>10</v>
      </c>
      <c r="B156" s="442" t="s">
        <v>85</v>
      </c>
      <c r="C156" s="442"/>
      <c r="D156" s="398" t="s">
        <v>38</v>
      </c>
      <c r="E156" s="2667" t="s">
        <v>86</v>
      </c>
      <c r="F156" s="2667"/>
      <c r="G156" s="2667"/>
      <c r="H156" s="2667"/>
      <c r="I156" s="2667"/>
    </row>
    <row r="157" spans="1:9" ht="19.5" customHeight="1">
      <c r="A157" s="409"/>
      <c r="B157" s="409"/>
      <c r="C157" s="409"/>
      <c r="D157" s="409"/>
      <c r="E157" s="409"/>
      <c r="F157" s="409"/>
      <c r="G157" s="409"/>
      <c r="H157" s="410"/>
      <c r="I157" s="410"/>
    </row>
    <row r="158" spans="1:9" ht="19.5" customHeight="1">
      <c r="A158" s="2668" t="s">
        <v>87</v>
      </c>
      <c r="B158" s="2670" t="s">
        <v>88</v>
      </c>
      <c r="C158" s="2670"/>
      <c r="D158" s="2670"/>
      <c r="E158" s="2670"/>
      <c r="F158" s="2670" t="s">
        <v>89</v>
      </c>
      <c r="G158" s="2670"/>
      <c r="H158" s="369" t="s">
        <v>90</v>
      </c>
      <c r="I158" s="369" t="s">
        <v>91</v>
      </c>
    </row>
    <row r="159" spans="1:9" ht="19.5" customHeight="1">
      <c r="A159" s="2669"/>
      <c r="B159" s="2670"/>
      <c r="C159" s="2670"/>
      <c r="D159" s="2670"/>
      <c r="E159" s="2670"/>
      <c r="F159" s="2670"/>
      <c r="G159" s="2670"/>
      <c r="H159" s="370" t="s">
        <v>42</v>
      </c>
      <c r="I159" s="370" t="s">
        <v>42</v>
      </c>
    </row>
    <row r="160" spans="1:9" ht="19.5" customHeight="1">
      <c r="A160" s="435" t="s">
        <v>43</v>
      </c>
      <c r="B160" s="2659" t="s">
        <v>44</v>
      </c>
      <c r="C160" s="2659"/>
      <c r="D160" s="2659"/>
      <c r="E160" s="2660"/>
      <c r="F160" s="2659">
        <v>3</v>
      </c>
      <c r="G160" s="2659"/>
      <c r="H160" s="436">
        <v>4</v>
      </c>
      <c r="I160" s="437" t="s">
        <v>92</v>
      </c>
    </row>
    <row r="161" spans="1:9" ht="26.25" customHeight="1">
      <c r="A161" s="312" t="s">
        <v>93</v>
      </c>
      <c r="B161" s="2661" t="s">
        <v>64</v>
      </c>
      <c r="C161" s="2662"/>
      <c r="D161" s="2662"/>
      <c r="E161" s="2663"/>
      <c r="F161" s="371"/>
      <c r="G161" s="372"/>
      <c r="H161" s="118"/>
      <c r="I161" s="411">
        <f>+I162+I164+I167</f>
        <v>0</v>
      </c>
    </row>
    <row r="162" spans="1:9" ht="19.5" customHeight="1">
      <c r="A162" s="399">
        <v>1</v>
      </c>
      <c r="B162" s="400" t="s">
        <v>125</v>
      </c>
      <c r="C162" s="402" t="s">
        <v>161</v>
      </c>
      <c r="D162" s="402"/>
      <c r="E162" s="403"/>
      <c r="F162" s="412"/>
      <c r="G162" s="438"/>
      <c r="H162" s="414"/>
      <c r="I162" s="415">
        <f>+I163</f>
        <v>0</v>
      </c>
    </row>
    <row r="163" spans="1:9" ht="19.5" customHeight="1">
      <c r="A163" s="399"/>
      <c r="B163" s="400"/>
      <c r="C163" s="401" t="s">
        <v>115</v>
      </c>
      <c r="D163" s="402"/>
      <c r="E163" s="403"/>
      <c r="F163" s="412">
        <v>0</v>
      </c>
      <c r="G163" s="413" t="s">
        <v>113</v>
      </c>
      <c r="H163" s="414">
        <v>100000</v>
      </c>
      <c r="I163" s="415">
        <f>H163*F163</f>
        <v>0</v>
      </c>
    </row>
    <row r="164" spans="1:9" ht="19.5" customHeight="1">
      <c r="A164" s="399">
        <v>2</v>
      </c>
      <c r="B164" s="400" t="s">
        <v>125</v>
      </c>
      <c r="C164" s="402" t="s">
        <v>152</v>
      </c>
      <c r="D164" s="402"/>
      <c r="E164" s="403"/>
      <c r="F164" s="416"/>
      <c r="G164" s="417"/>
      <c r="H164" s="415"/>
      <c r="I164" s="415">
        <f>SUM(I165:I166)</f>
        <v>0</v>
      </c>
    </row>
    <row r="165" spans="1:9" ht="19.5" customHeight="1">
      <c r="A165" s="399"/>
      <c r="B165" s="400"/>
      <c r="C165" s="401" t="s">
        <v>116</v>
      </c>
      <c r="D165" s="402"/>
      <c r="E165" s="403"/>
      <c r="F165" s="416">
        <v>0</v>
      </c>
      <c r="G165" s="417" t="s">
        <v>118</v>
      </c>
      <c r="H165" s="415">
        <v>7500</v>
      </c>
      <c r="I165" s="415">
        <f>H165*F165</f>
        <v>0</v>
      </c>
    </row>
    <row r="166" spans="1:9" ht="19.5" customHeight="1">
      <c r="A166" s="399"/>
      <c r="B166" s="400"/>
      <c r="C166" s="401" t="s">
        <v>117</v>
      </c>
      <c r="D166" s="402"/>
      <c r="E166" s="403"/>
      <c r="F166" s="416">
        <v>0</v>
      </c>
      <c r="G166" s="417" t="s">
        <v>118</v>
      </c>
      <c r="H166" s="415">
        <v>12500</v>
      </c>
      <c r="I166" s="415">
        <f>H166*F166</f>
        <v>0</v>
      </c>
    </row>
    <row r="167" spans="1:9" ht="19.5" customHeight="1">
      <c r="A167" s="399">
        <v>3</v>
      </c>
      <c r="B167" s="400" t="s">
        <v>125</v>
      </c>
      <c r="C167" s="402" t="s">
        <v>162</v>
      </c>
      <c r="D167" s="402"/>
      <c r="E167" s="403"/>
      <c r="F167" s="412"/>
      <c r="G167" s="413"/>
      <c r="H167" s="414"/>
      <c r="I167" s="415">
        <f>+I168</f>
        <v>0</v>
      </c>
    </row>
    <row r="168" spans="1:9" ht="19.5" customHeight="1">
      <c r="A168" s="399"/>
      <c r="B168" s="400"/>
      <c r="C168" s="401" t="s">
        <v>119</v>
      </c>
      <c r="D168" s="402"/>
      <c r="E168" s="403"/>
      <c r="F168" s="412">
        <v>0</v>
      </c>
      <c r="G168" s="413" t="s">
        <v>120</v>
      </c>
      <c r="H168" s="414">
        <v>50000</v>
      </c>
      <c r="I168" s="415">
        <f>H168*F168</f>
        <v>0</v>
      </c>
    </row>
    <row r="169" spans="1:9" ht="19.5" customHeight="1">
      <c r="A169" s="298"/>
      <c r="B169" s="298"/>
      <c r="C169" s="298"/>
      <c r="D169" s="298"/>
      <c r="E169" s="298"/>
      <c r="F169" s="298"/>
      <c r="G169" s="298"/>
      <c r="H169" s="298"/>
      <c r="I169" s="298"/>
    </row>
    <row r="170" spans="1:9" ht="19.5" customHeight="1">
      <c r="A170" s="373"/>
      <c r="B170" s="373"/>
      <c r="C170" s="373"/>
      <c r="D170" s="373"/>
      <c r="E170" s="373"/>
      <c r="F170" s="373"/>
      <c r="G170" s="373"/>
      <c r="H170" s="373" t="s">
        <v>179</v>
      </c>
      <c r="I170" s="298"/>
    </row>
    <row r="171" spans="1:9" ht="19.5" customHeight="1">
      <c r="A171" s="298"/>
      <c r="B171" s="298"/>
      <c r="C171" s="298"/>
      <c r="D171" s="298"/>
      <c r="E171" s="298"/>
      <c r="F171" s="298"/>
      <c r="G171" s="298"/>
      <c r="H171" s="298"/>
      <c r="I171" s="298"/>
    </row>
    <row r="172" spans="1:9" ht="19.5" customHeight="1">
      <c r="A172" s="2656" t="s">
        <v>110</v>
      </c>
      <c r="B172" s="2656"/>
      <c r="C172" s="2656"/>
      <c r="D172" s="2656"/>
      <c r="E172" s="298"/>
      <c r="F172" s="298"/>
      <c r="G172" s="298"/>
      <c r="H172" s="2656" t="s">
        <v>111</v>
      </c>
      <c r="I172" s="2656"/>
    </row>
    <row r="173" spans="1:9" ht="19.5" customHeight="1">
      <c r="A173" s="2656" t="s">
        <v>352</v>
      </c>
      <c r="B173" s="2656"/>
      <c r="C173" s="2656"/>
      <c r="D173" s="2656"/>
      <c r="E173" s="374"/>
      <c r="F173" s="298"/>
      <c r="G173" s="298"/>
      <c r="H173" s="298"/>
      <c r="I173" s="298"/>
    </row>
    <row r="174" spans="1:9" ht="19.5" customHeight="1">
      <c r="A174" s="2656"/>
      <c r="B174" s="2656"/>
      <c r="C174" s="374"/>
      <c r="D174" s="374"/>
      <c r="E174" s="374"/>
      <c r="F174" s="298"/>
      <c r="G174" s="298"/>
      <c r="H174" s="2656"/>
      <c r="I174" s="2656"/>
    </row>
    <row r="175" spans="1:9" ht="19.5" customHeight="1">
      <c r="A175" s="2656"/>
      <c r="B175" s="2656"/>
      <c r="C175" s="2656"/>
      <c r="D175" s="2656"/>
      <c r="E175" s="374"/>
      <c r="F175" s="298"/>
      <c r="G175" s="298"/>
      <c r="H175" s="2656"/>
      <c r="I175" s="2656"/>
    </row>
    <row r="176" spans="1:9" ht="19.5" customHeight="1">
      <c r="A176" s="2664" t="s">
        <v>353</v>
      </c>
      <c r="B176" s="2664"/>
      <c r="C176" s="2664"/>
      <c r="D176" s="2664"/>
      <c r="E176" s="374"/>
      <c r="F176" s="298"/>
      <c r="G176" s="298"/>
      <c r="H176" s="2656"/>
      <c r="I176" s="2656"/>
    </row>
    <row r="177" spans="1:9" ht="19.5" customHeight="1">
      <c r="A177" s="15"/>
      <c r="B177" s="15"/>
      <c r="C177" s="15"/>
      <c r="D177" s="15"/>
      <c r="E177" s="14"/>
      <c r="H177" s="2331"/>
      <c r="I177" s="2331"/>
    </row>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spans="1:9" ht="19.5" customHeight="1">
      <c r="A197" s="441" t="s">
        <v>8</v>
      </c>
      <c r="B197" s="442" t="s">
        <v>83</v>
      </c>
      <c r="C197" s="442"/>
      <c r="D197" s="398" t="s">
        <v>38</v>
      </c>
      <c r="E197" s="2665" t="s">
        <v>23</v>
      </c>
      <c r="F197" s="2665"/>
      <c r="G197" s="2665"/>
      <c r="H197" s="2665"/>
      <c r="I197" s="2665"/>
    </row>
    <row r="198" spans="1:9" ht="19.5" customHeight="1">
      <c r="A198" s="441" t="s">
        <v>9</v>
      </c>
      <c r="B198" s="442" t="s">
        <v>84</v>
      </c>
      <c r="C198" s="442"/>
      <c r="D198" s="398" t="s">
        <v>38</v>
      </c>
      <c r="E198" s="2666" t="s">
        <v>73</v>
      </c>
      <c r="F198" s="2666"/>
      <c r="G198" s="2666"/>
      <c r="H198" s="2666"/>
      <c r="I198" s="2666"/>
    </row>
    <row r="199" spans="1:9" ht="19.5" customHeight="1">
      <c r="A199" s="441" t="s">
        <v>10</v>
      </c>
      <c r="B199" s="442" t="s">
        <v>85</v>
      </c>
      <c r="C199" s="442"/>
      <c r="D199" s="398" t="s">
        <v>38</v>
      </c>
      <c r="E199" s="2667" t="s">
        <v>86</v>
      </c>
      <c r="F199" s="2667"/>
      <c r="G199" s="2667"/>
      <c r="H199" s="2667"/>
      <c r="I199" s="2667"/>
    </row>
    <row r="200" spans="1:9" ht="19.5" customHeight="1">
      <c r="A200" s="409"/>
      <c r="B200" s="409"/>
      <c r="C200" s="409"/>
      <c r="D200" s="409"/>
      <c r="E200" s="409"/>
      <c r="F200" s="409"/>
      <c r="G200" s="409"/>
      <c r="H200" s="410"/>
      <c r="I200" s="410"/>
    </row>
    <row r="201" spans="1:9" ht="19.5" customHeight="1">
      <c r="A201" s="2668" t="s">
        <v>87</v>
      </c>
      <c r="B201" s="2670" t="s">
        <v>88</v>
      </c>
      <c r="C201" s="2670"/>
      <c r="D201" s="2670"/>
      <c r="E201" s="2670"/>
      <c r="F201" s="2670" t="s">
        <v>89</v>
      </c>
      <c r="G201" s="2670"/>
      <c r="H201" s="369" t="s">
        <v>90</v>
      </c>
      <c r="I201" s="369" t="s">
        <v>91</v>
      </c>
    </row>
    <row r="202" spans="1:9" ht="19.5" customHeight="1">
      <c r="A202" s="2669"/>
      <c r="B202" s="2670"/>
      <c r="C202" s="2670"/>
      <c r="D202" s="2670"/>
      <c r="E202" s="2670"/>
      <c r="F202" s="2670"/>
      <c r="G202" s="2670"/>
      <c r="H202" s="370" t="s">
        <v>42</v>
      </c>
      <c r="I202" s="370" t="s">
        <v>42</v>
      </c>
    </row>
    <row r="203" spans="1:9" ht="19.5" customHeight="1">
      <c r="A203" s="435" t="s">
        <v>43</v>
      </c>
      <c r="B203" s="2659" t="s">
        <v>44</v>
      </c>
      <c r="C203" s="2659"/>
      <c r="D203" s="2659"/>
      <c r="E203" s="2660"/>
      <c r="F203" s="2659">
        <v>3</v>
      </c>
      <c r="G203" s="2659"/>
      <c r="H203" s="436">
        <v>4</v>
      </c>
      <c r="I203" s="437" t="s">
        <v>92</v>
      </c>
    </row>
    <row r="204" spans="1:9" ht="27.75" customHeight="1">
      <c r="A204" s="312" t="s">
        <v>93</v>
      </c>
      <c r="B204" s="2661" t="s">
        <v>64</v>
      </c>
      <c r="C204" s="2662"/>
      <c r="D204" s="2662"/>
      <c r="E204" s="2663"/>
      <c r="F204" s="371"/>
      <c r="G204" s="372"/>
      <c r="H204" s="118"/>
      <c r="I204" s="411">
        <f>+I205+I207+I210</f>
        <v>0</v>
      </c>
    </row>
    <row r="205" spans="1:9" ht="19.5" customHeight="1">
      <c r="A205" s="399">
        <v>1</v>
      </c>
      <c r="B205" s="400" t="s">
        <v>125</v>
      </c>
      <c r="C205" s="402" t="s">
        <v>161</v>
      </c>
      <c r="D205" s="402"/>
      <c r="E205" s="403"/>
      <c r="F205" s="412"/>
      <c r="G205" s="438"/>
      <c r="H205" s="414"/>
      <c r="I205" s="415">
        <f>+I206</f>
        <v>0</v>
      </c>
    </row>
    <row r="206" spans="1:9" ht="19.5" customHeight="1">
      <c r="A206" s="399"/>
      <c r="B206" s="400"/>
      <c r="C206" s="401" t="s">
        <v>115</v>
      </c>
      <c r="D206" s="402"/>
      <c r="E206" s="403"/>
      <c r="F206" s="412">
        <v>0</v>
      </c>
      <c r="G206" s="413" t="s">
        <v>113</v>
      </c>
      <c r="H206" s="414">
        <v>100000</v>
      </c>
      <c r="I206" s="415">
        <f>H206*F206</f>
        <v>0</v>
      </c>
    </row>
    <row r="207" spans="1:9" ht="19.5" customHeight="1">
      <c r="A207" s="399">
        <v>2</v>
      </c>
      <c r="B207" s="400" t="s">
        <v>125</v>
      </c>
      <c r="C207" s="402" t="s">
        <v>152</v>
      </c>
      <c r="D207" s="402"/>
      <c r="E207" s="403"/>
      <c r="F207" s="416"/>
      <c r="G207" s="417"/>
      <c r="H207" s="415"/>
      <c r="I207" s="415">
        <f>SUM(I208:I209)</f>
        <v>0</v>
      </c>
    </row>
    <row r="208" spans="1:9" ht="19.5" customHeight="1">
      <c r="A208" s="399"/>
      <c r="B208" s="400"/>
      <c r="C208" s="401" t="s">
        <v>116</v>
      </c>
      <c r="D208" s="402"/>
      <c r="E208" s="403"/>
      <c r="F208" s="416">
        <v>0</v>
      </c>
      <c r="G208" s="417" t="s">
        <v>118</v>
      </c>
      <c r="H208" s="415">
        <v>7500</v>
      </c>
      <c r="I208" s="415">
        <f>H208*F208</f>
        <v>0</v>
      </c>
    </row>
    <row r="209" spans="1:9" ht="19.5" customHeight="1">
      <c r="A209" s="399"/>
      <c r="B209" s="400"/>
      <c r="C209" s="401" t="s">
        <v>117</v>
      </c>
      <c r="D209" s="402"/>
      <c r="E209" s="403"/>
      <c r="F209" s="416">
        <v>0</v>
      </c>
      <c r="G209" s="417" t="s">
        <v>118</v>
      </c>
      <c r="H209" s="415">
        <v>12500</v>
      </c>
      <c r="I209" s="415">
        <f>H209*F209</f>
        <v>0</v>
      </c>
    </row>
    <row r="210" spans="1:9" ht="19.5" customHeight="1">
      <c r="A210" s="399">
        <v>3</v>
      </c>
      <c r="B210" s="400" t="s">
        <v>125</v>
      </c>
      <c r="C210" s="402" t="s">
        <v>162</v>
      </c>
      <c r="D210" s="402"/>
      <c r="E210" s="403"/>
      <c r="F210" s="412"/>
      <c r="G210" s="413"/>
      <c r="H210" s="414"/>
      <c r="I210" s="415">
        <f>+I211</f>
        <v>0</v>
      </c>
    </row>
    <row r="211" spans="1:9" ht="19.5" customHeight="1">
      <c r="A211" s="399"/>
      <c r="B211" s="400"/>
      <c r="C211" s="401" t="s">
        <v>119</v>
      </c>
      <c r="D211" s="402"/>
      <c r="E211" s="403"/>
      <c r="F211" s="412">
        <v>0</v>
      </c>
      <c r="G211" s="413" t="s">
        <v>120</v>
      </c>
      <c r="H211" s="414">
        <v>50000</v>
      </c>
      <c r="I211" s="415">
        <f>H211*F211</f>
        <v>0</v>
      </c>
    </row>
    <row r="212" spans="1:9" ht="19.5" customHeight="1">
      <c r="A212" s="298"/>
      <c r="B212" s="298"/>
      <c r="C212" s="298"/>
      <c r="D212" s="298"/>
      <c r="E212" s="298"/>
      <c r="F212" s="298"/>
      <c r="G212" s="298"/>
      <c r="H212" s="298"/>
      <c r="I212" s="298"/>
    </row>
    <row r="213" spans="1:9" ht="19.5" customHeight="1">
      <c r="A213" s="373"/>
      <c r="B213" s="373"/>
      <c r="C213" s="373"/>
      <c r="D213" s="373"/>
      <c r="E213" s="373"/>
      <c r="F213" s="373"/>
      <c r="G213" s="373"/>
      <c r="H213" s="373" t="s">
        <v>179</v>
      </c>
      <c r="I213" s="298"/>
    </row>
    <row r="214" spans="1:9" ht="19.5" customHeight="1">
      <c r="A214" s="298"/>
      <c r="B214" s="298"/>
      <c r="C214" s="298"/>
      <c r="D214" s="298"/>
      <c r="E214" s="298"/>
      <c r="F214" s="298"/>
      <c r="G214" s="298"/>
      <c r="H214" s="298"/>
      <c r="I214" s="298"/>
    </row>
    <row r="215" spans="1:9" ht="19.5" customHeight="1">
      <c r="A215" s="2656" t="s">
        <v>110</v>
      </c>
      <c r="B215" s="2656"/>
      <c r="C215" s="2656"/>
      <c r="D215" s="2656"/>
      <c r="E215" s="298"/>
      <c r="F215" s="298"/>
      <c r="G215" s="298"/>
      <c r="H215" s="2656" t="s">
        <v>111</v>
      </c>
      <c r="I215" s="2656"/>
    </row>
    <row r="216" spans="1:9" ht="19.5" customHeight="1">
      <c r="A216" s="2656" t="s">
        <v>352</v>
      </c>
      <c r="B216" s="2656"/>
      <c r="C216" s="2656"/>
      <c r="D216" s="2656"/>
      <c r="E216" s="374"/>
      <c r="F216" s="298"/>
      <c r="G216" s="298"/>
      <c r="H216" s="298"/>
      <c r="I216" s="298"/>
    </row>
    <row r="217" spans="1:9" ht="19.5" customHeight="1">
      <c r="A217" s="2656"/>
      <c r="B217" s="2656"/>
      <c r="C217" s="374"/>
      <c r="D217" s="374"/>
      <c r="E217" s="374"/>
      <c r="F217" s="298"/>
      <c r="G217" s="298"/>
      <c r="H217" s="2656"/>
      <c r="I217" s="2656"/>
    </row>
    <row r="218" spans="1:9" ht="19.5" customHeight="1">
      <c r="A218" s="2656"/>
      <c r="B218" s="2656"/>
      <c r="C218" s="2656"/>
      <c r="D218" s="2656"/>
      <c r="E218" s="374"/>
      <c r="F218" s="298"/>
      <c r="G218" s="298"/>
      <c r="H218" s="2656"/>
      <c r="I218" s="2656"/>
    </row>
    <row r="219" spans="1:9" ht="19.5" customHeight="1">
      <c r="A219" s="2664" t="s">
        <v>353</v>
      </c>
      <c r="B219" s="2664"/>
      <c r="C219" s="2664"/>
      <c r="D219" s="2664"/>
      <c r="E219" s="374"/>
      <c r="F219" s="298"/>
      <c r="G219" s="298"/>
      <c r="H219" s="2656"/>
      <c r="I219" s="2656"/>
    </row>
    <row r="220" spans="1:9" ht="19.5" customHeight="1">
      <c r="A220" s="15"/>
      <c r="B220" s="15"/>
      <c r="C220" s="15"/>
      <c r="D220" s="15"/>
      <c r="E220" s="14"/>
      <c r="H220" s="2331"/>
      <c r="I220" s="2331"/>
    </row>
    <row r="221" spans="1:14" ht="19.5" customHeight="1">
      <c r="A221" s="75"/>
      <c r="B221" s="75"/>
      <c r="C221" s="75"/>
      <c r="D221" s="75"/>
      <c r="E221" s="75"/>
      <c r="F221" s="75"/>
      <c r="G221" s="75"/>
      <c r="H221" s="75"/>
      <c r="I221" s="75"/>
      <c r="J221" s="75"/>
      <c r="K221" s="76"/>
      <c r="L221" s="75"/>
      <c r="M221" s="75"/>
      <c r="N221" s="75"/>
    </row>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spans="1:9" ht="19.5" customHeight="1">
      <c r="A240" s="458" t="s">
        <v>8</v>
      </c>
      <c r="B240" s="445" t="s">
        <v>83</v>
      </c>
      <c r="C240" s="445"/>
      <c r="D240" s="242" t="s">
        <v>38</v>
      </c>
      <c r="E240" s="2658" t="s">
        <v>23</v>
      </c>
      <c r="F240" s="2658"/>
      <c r="G240" s="2658"/>
      <c r="H240" s="2658"/>
      <c r="I240" s="2658"/>
    </row>
    <row r="241" spans="1:9" ht="36" customHeight="1">
      <c r="A241" s="458" t="s">
        <v>9</v>
      </c>
      <c r="B241" s="445" t="s">
        <v>84</v>
      </c>
      <c r="C241" s="445"/>
      <c r="D241" s="242" t="s">
        <v>38</v>
      </c>
      <c r="E241" s="2311" t="s">
        <v>270</v>
      </c>
      <c r="F241" s="2311"/>
      <c r="G241" s="2311"/>
      <c r="H241" s="2311"/>
      <c r="I241" s="2311"/>
    </row>
    <row r="242" spans="1:9" ht="19.5" customHeight="1">
      <c r="A242" s="458" t="s">
        <v>10</v>
      </c>
      <c r="B242" s="445" t="s">
        <v>85</v>
      </c>
      <c r="C242" s="445"/>
      <c r="D242" s="242" t="s">
        <v>38</v>
      </c>
      <c r="E242" s="2355" t="s">
        <v>86</v>
      </c>
      <c r="F242" s="2355"/>
      <c r="G242" s="2355"/>
      <c r="H242" s="2355"/>
      <c r="I242" s="2355"/>
    </row>
    <row r="243" spans="1:9" ht="19.5" customHeight="1">
      <c r="A243" s="244"/>
      <c r="B243" s="244"/>
      <c r="C243" s="244"/>
      <c r="D243" s="244"/>
      <c r="E243" s="244"/>
      <c r="F243" s="244"/>
      <c r="G243" s="244"/>
      <c r="H243" s="245"/>
      <c r="I243" s="245"/>
    </row>
    <row r="244" spans="1:9" ht="19.5" customHeight="1">
      <c r="A244" s="2619" t="s">
        <v>87</v>
      </c>
      <c r="B244" s="2613" t="s">
        <v>88</v>
      </c>
      <c r="C244" s="2613"/>
      <c r="D244" s="2613"/>
      <c r="E244" s="2613"/>
      <c r="F244" s="2613" t="s">
        <v>89</v>
      </c>
      <c r="G244" s="2613"/>
      <c r="H244" s="450" t="s">
        <v>90</v>
      </c>
      <c r="I244" s="450" t="s">
        <v>91</v>
      </c>
    </row>
    <row r="245" spans="1:9" ht="19.5" customHeight="1">
      <c r="A245" s="2620"/>
      <c r="B245" s="2613"/>
      <c r="C245" s="2613"/>
      <c r="D245" s="2613"/>
      <c r="E245" s="2613"/>
      <c r="F245" s="2613"/>
      <c r="G245" s="2613"/>
      <c r="H245" s="378" t="s">
        <v>42</v>
      </c>
      <c r="I245" s="378" t="s">
        <v>42</v>
      </c>
    </row>
    <row r="246" spans="1:9" ht="19.5" customHeight="1">
      <c r="A246" s="448" t="s">
        <v>43</v>
      </c>
      <c r="B246" s="2616" t="s">
        <v>44</v>
      </c>
      <c r="C246" s="2616"/>
      <c r="D246" s="2616"/>
      <c r="E246" s="2617"/>
      <c r="F246" s="2616">
        <v>3</v>
      </c>
      <c r="G246" s="2616"/>
      <c r="H246" s="379">
        <v>4</v>
      </c>
      <c r="I246" s="380" t="s">
        <v>92</v>
      </c>
    </row>
    <row r="247" spans="1:9" ht="19.5" customHeight="1">
      <c r="A247" s="452" t="s">
        <v>93</v>
      </c>
      <c r="B247" s="2653" t="s">
        <v>64</v>
      </c>
      <c r="C247" s="2654"/>
      <c r="D247" s="2654"/>
      <c r="E247" s="2655"/>
      <c r="F247" s="449"/>
      <c r="G247" s="459"/>
      <c r="H247" s="451"/>
      <c r="I247" s="460">
        <f>+I248+I250+I253</f>
        <v>2000000</v>
      </c>
    </row>
    <row r="248" spans="1:9" ht="19.5" customHeight="1">
      <c r="A248" s="461">
        <v>1</v>
      </c>
      <c r="B248" s="462" t="s">
        <v>125</v>
      </c>
      <c r="C248" s="463" t="s">
        <v>161</v>
      </c>
      <c r="D248" s="463"/>
      <c r="E248" s="464"/>
      <c r="F248" s="465"/>
      <c r="G248" s="466"/>
      <c r="H248" s="467"/>
      <c r="I248" s="468">
        <f>+I249</f>
        <v>0</v>
      </c>
    </row>
    <row r="249" spans="1:9" ht="19.5" customHeight="1">
      <c r="A249" s="461"/>
      <c r="B249" s="462"/>
      <c r="C249" s="469" t="s">
        <v>115</v>
      </c>
      <c r="D249" s="463"/>
      <c r="E249" s="464"/>
      <c r="F249" s="465">
        <v>0</v>
      </c>
      <c r="G249" s="387" t="s">
        <v>113</v>
      </c>
      <c r="H249" s="467">
        <v>100000</v>
      </c>
      <c r="I249" s="468">
        <f>H249*F249</f>
        <v>0</v>
      </c>
    </row>
    <row r="250" spans="1:9" ht="19.5" customHeight="1">
      <c r="A250" s="461">
        <v>2</v>
      </c>
      <c r="B250" s="462" t="s">
        <v>125</v>
      </c>
      <c r="C250" s="463" t="s">
        <v>152</v>
      </c>
      <c r="D250" s="463"/>
      <c r="E250" s="464"/>
      <c r="F250" s="470"/>
      <c r="G250" s="389"/>
      <c r="H250" s="468"/>
      <c r="I250" s="468">
        <v>2000000</v>
      </c>
    </row>
    <row r="251" spans="1:9" ht="19.5" customHeight="1">
      <c r="A251" s="461"/>
      <c r="B251" s="462"/>
      <c r="C251" s="469" t="s">
        <v>116</v>
      </c>
      <c r="D251" s="463"/>
      <c r="E251" s="464"/>
      <c r="F251" s="470">
        <v>0</v>
      </c>
      <c r="G251" s="389" t="s">
        <v>118</v>
      </c>
      <c r="H251" s="468">
        <v>7500</v>
      </c>
      <c r="I251" s="468">
        <f>H251*F251</f>
        <v>0</v>
      </c>
    </row>
    <row r="252" spans="1:9" ht="19.5" customHeight="1">
      <c r="A252" s="461"/>
      <c r="B252" s="462"/>
      <c r="C252" s="469" t="s">
        <v>117</v>
      </c>
      <c r="D252" s="463"/>
      <c r="E252" s="464"/>
      <c r="F252" s="470">
        <v>0</v>
      </c>
      <c r="G252" s="389" t="s">
        <v>118</v>
      </c>
      <c r="H252" s="468">
        <v>12500</v>
      </c>
      <c r="I252" s="468">
        <f>H252*F252</f>
        <v>0</v>
      </c>
    </row>
    <row r="253" spans="1:9" ht="19.5" customHeight="1">
      <c r="A253" s="461">
        <v>3</v>
      </c>
      <c r="B253" s="462" t="s">
        <v>125</v>
      </c>
      <c r="C253" s="463" t="s">
        <v>162</v>
      </c>
      <c r="D253" s="463"/>
      <c r="E253" s="464"/>
      <c r="F253" s="465"/>
      <c r="G253" s="387"/>
      <c r="H253" s="467"/>
      <c r="I253" s="468">
        <f>+I254</f>
        <v>0</v>
      </c>
    </row>
    <row r="254" spans="1:9" ht="19.5" customHeight="1">
      <c r="A254" s="461"/>
      <c r="B254" s="462"/>
      <c r="C254" s="469" t="s">
        <v>119</v>
      </c>
      <c r="D254" s="463"/>
      <c r="E254" s="464"/>
      <c r="F254" s="465">
        <v>0</v>
      </c>
      <c r="G254" s="387" t="s">
        <v>120</v>
      </c>
      <c r="H254" s="467">
        <v>50000</v>
      </c>
      <c r="I254" s="468">
        <f>H254*F254</f>
        <v>0</v>
      </c>
    </row>
    <row r="255" spans="1:9" ht="19.5" customHeight="1">
      <c r="A255" s="75"/>
      <c r="B255" s="75"/>
      <c r="C255" s="75"/>
      <c r="D255" s="75"/>
      <c r="E255" s="75"/>
      <c r="F255" s="75"/>
      <c r="G255" s="75"/>
      <c r="H255" s="75"/>
      <c r="I255" s="75"/>
    </row>
    <row r="256" spans="1:9" ht="19.5" customHeight="1">
      <c r="A256" s="269"/>
      <c r="B256" s="269"/>
      <c r="C256" s="269"/>
      <c r="D256" s="269"/>
      <c r="E256" s="269"/>
      <c r="F256" s="269"/>
      <c r="G256" s="2657" t="s">
        <v>179</v>
      </c>
      <c r="H256" s="2657"/>
      <c r="I256" s="2657"/>
    </row>
    <row r="257" spans="1:9" ht="19.5" customHeight="1">
      <c r="A257" s="2650" t="s">
        <v>110</v>
      </c>
      <c r="B257" s="2650"/>
      <c r="C257" s="2650"/>
      <c r="D257" s="2650"/>
      <c r="E257" s="75"/>
      <c r="F257" s="75"/>
      <c r="G257" s="75"/>
      <c r="H257" s="455" t="s">
        <v>182</v>
      </c>
      <c r="I257" s="455"/>
    </row>
    <row r="258" spans="1:12" ht="35.25" customHeight="1">
      <c r="A258" s="2650" t="s">
        <v>352</v>
      </c>
      <c r="B258" s="2650"/>
      <c r="C258" s="2650"/>
      <c r="D258" s="2650"/>
      <c r="E258" s="456"/>
      <c r="F258" s="75"/>
      <c r="G258" s="2652" t="s">
        <v>271</v>
      </c>
      <c r="H258" s="2652"/>
      <c r="I258" s="2652"/>
      <c r="J258" s="457"/>
      <c r="K258" s="457"/>
      <c r="L258" s="457"/>
    </row>
    <row r="259" spans="1:9" ht="19.5" customHeight="1">
      <c r="A259" s="2650"/>
      <c r="B259" s="2650"/>
      <c r="C259" s="456"/>
      <c r="D259" s="456"/>
      <c r="E259" s="456"/>
      <c r="F259" s="75"/>
      <c r="G259" s="75"/>
      <c r="H259" s="2650"/>
      <c r="I259" s="2650"/>
    </row>
    <row r="260" spans="1:9" ht="19.5" customHeight="1">
      <c r="A260" s="2650"/>
      <c r="B260" s="2650"/>
      <c r="C260" s="2650"/>
      <c r="D260" s="2650"/>
      <c r="E260" s="456"/>
      <c r="F260" s="75"/>
      <c r="G260" s="75"/>
      <c r="H260" s="2650"/>
      <c r="I260" s="2650"/>
    </row>
    <row r="261" spans="1:9" ht="19.5" customHeight="1">
      <c r="A261" s="2651" t="s">
        <v>353</v>
      </c>
      <c r="B261" s="2651"/>
      <c r="C261" s="2651"/>
      <c r="D261" s="2651"/>
      <c r="E261" s="456"/>
      <c r="F261" s="75"/>
      <c r="G261" s="75"/>
      <c r="H261" s="2650"/>
      <c r="I261" s="2650"/>
    </row>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sheetData>
  <sheetProtection/>
  <mergeCells count="129">
    <mergeCell ref="J103:M103"/>
    <mergeCell ref="F9:G10"/>
    <mergeCell ref="E5:I5"/>
    <mergeCell ref="E6:I6"/>
    <mergeCell ref="E7:I7"/>
    <mergeCell ref="E48:I48"/>
    <mergeCell ref="E49:I49"/>
    <mergeCell ref="E50:I50"/>
    <mergeCell ref="H83:I83"/>
    <mergeCell ref="F54:G54"/>
    <mergeCell ref="A1:I1"/>
    <mergeCell ref="A2:I2"/>
    <mergeCell ref="A3:I3"/>
    <mergeCell ref="A9:A10"/>
    <mergeCell ref="B9:E10"/>
    <mergeCell ref="F22:G22"/>
    <mergeCell ref="B55:E55"/>
    <mergeCell ref="B11:E11"/>
    <mergeCell ref="F11:G11"/>
    <mergeCell ref="A27:D27"/>
    <mergeCell ref="H32:I32"/>
    <mergeCell ref="B12:E12"/>
    <mergeCell ref="H29:I29"/>
    <mergeCell ref="A30:D30"/>
    <mergeCell ref="F23:G23"/>
    <mergeCell ref="A26:D26"/>
    <mergeCell ref="A81:D81"/>
    <mergeCell ref="G78:I78"/>
    <mergeCell ref="A79:B79"/>
    <mergeCell ref="H79:I79"/>
    <mergeCell ref="A80:D80"/>
    <mergeCell ref="G81:I81"/>
    <mergeCell ref="A129:B129"/>
    <mergeCell ref="H129:I129"/>
    <mergeCell ref="E103:I103"/>
    <mergeCell ref="E104:I104"/>
    <mergeCell ref="E105:I105"/>
    <mergeCell ref="A107:A108"/>
    <mergeCell ref="B107:E108"/>
    <mergeCell ref="F107:G108"/>
    <mergeCell ref="C118:E118"/>
    <mergeCell ref="F123:G123"/>
    <mergeCell ref="H130:I130"/>
    <mergeCell ref="A131:D131"/>
    <mergeCell ref="H133:I133"/>
    <mergeCell ref="A130:D130"/>
    <mergeCell ref="G131:I131"/>
    <mergeCell ref="B109:E109"/>
    <mergeCell ref="F109:G109"/>
    <mergeCell ref="B110:E110"/>
    <mergeCell ref="A128:D128"/>
    <mergeCell ref="G128:I128"/>
    <mergeCell ref="E154:I154"/>
    <mergeCell ref="E155:I155"/>
    <mergeCell ref="E156:I156"/>
    <mergeCell ref="A158:A159"/>
    <mergeCell ref="B158:E159"/>
    <mergeCell ref="F158:G159"/>
    <mergeCell ref="B160:E160"/>
    <mergeCell ref="F160:G160"/>
    <mergeCell ref="B161:E161"/>
    <mergeCell ref="A172:D172"/>
    <mergeCell ref="H172:I172"/>
    <mergeCell ref="A173:D173"/>
    <mergeCell ref="A174:B174"/>
    <mergeCell ref="H174:I174"/>
    <mergeCell ref="A175:D175"/>
    <mergeCell ref="H175:I175"/>
    <mergeCell ref="H176:I176"/>
    <mergeCell ref="H177:I177"/>
    <mergeCell ref="A219:D219"/>
    <mergeCell ref="A217:B217"/>
    <mergeCell ref="E197:I197"/>
    <mergeCell ref="A176:D176"/>
    <mergeCell ref="E198:I198"/>
    <mergeCell ref="E199:I199"/>
    <mergeCell ref="A201:A202"/>
    <mergeCell ref="B201:E202"/>
    <mergeCell ref="F201:G202"/>
    <mergeCell ref="B244:E245"/>
    <mergeCell ref="F244:G245"/>
    <mergeCell ref="H220:I220"/>
    <mergeCell ref="E240:I240"/>
    <mergeCell ref="B203:E203"/>
    <mergeCell ref="F203:G203"/>
    <mergeCell ref="B204:E204"/>
    <mergeCell ref="A215:D215"/>
    <mergeCell ref="H215:I215"/>
    <mergeCell ref="A216:D216"/>
    <mergeCell ref="A259:B259"/>
    <mergeCell ref="H259:I259"/>
    <mergeCell ref="H217:I217"/>
    <mergeCell ref="A218:D218"/>
    <mergeCell ref="H218:I218"/>
    <mergeCell ref="H219:I219"/>
    <mergeCell ref="G256:I256"/>
    <mergeCell ref="E241:I241"/>
    <mergeCell ref="E242:I242"/>
    <mergeCell ref="A244:A245"/>
    <mergeCell ref="B246:E246"/>
    <mergeCell ref="F246:G246"/>
    <mergeCell ref="A260:D260"/>
    <mergeCell ref="H260:I260"/>
    <mergeCell ref="A261:D261"/>
    <mergeCell ref="H261:I261"/>
    <mergeCell ref="G258:I258"/>
    <mergeCell ref="B247:E247"/>
    <mergeCell ref="A257:D257"/>
    <mergeCell ref="A258:D258"/>
    <mergeCell ref="A52:A53"/>
    <mergeCell ref="B52:E53"/>
    <mergeCell ref="F52:G53"/>
    <mergeCell ref="B54:E54"/>
    <mergeCell ref="G26:I26"/>
    <mergeCell ref="G27:I27"/>
    <mergeCell ref="A28:B28"/>
    <mergeCell ref="H28:I28"/>
    <mergeCell ref="A29:D29"/>
    <mergeCell ref="G30:I30"/>
    <mergeCell ref="F124:G124"/>
    <mergeCell ref="A127:D127"/>
    <mergeCell ref="G127:I127"/>
    <mergeCell ref="C66:E66"/>
    <mergeCell ref="F73:G73"/>
    <mergeCell ref="F74:G74"/>
    <mergeCell ref="A77:D77"/>
    <mergeCell ref="G77:I77"/>
    <mergeCell ref="A78:D78"/>
    <mergeCell ref="H80:I80"/>
  </mergeCells>
  <printOptions/>
  <pageMargins left="0.7480314960629921" right="0.5118110236220472" top="0.7480314960629921" bottom="1.2598425196850394" header="0.5118110236220472" footer="0"/>
  <pageSetup firstPageNumber="1" useFirstPageNumber="1" fitToHeight="0" fitToWidth="0" horizontalDpi="600" verticalDpi="600" orientation="portrait" paperSize="5" r:id="rId1"/>
  <headerFooter alignWithMargins="0">
    <oddHeader>&amp;R&amp;P</oddHeader>
  </headerFooter>
</worksheet>
</file>

<file path=xl/worksheets/sheet9.xml><?xml version="1.0" encoding="utf-8"?>
<worksheet xmlns="http://schemas.openxmlformats.org/spreadsheetml/2006/main" xmlns:r="http://schemas.openxmlformats.org/officeDocument/2006/relationships">
  <dimension ref="A1:IV28"/>
  <sheetViews>
    <sheetView showOutlineSymbols="0" zoomScalePageLayoutView="0" workbookViewId="0" topLeftCell="A3">
      <selection activeCell="L18" sqref="L18"/>
    </sheetView>
  </sheetViews>
  <sheetFormatPr defaultColWidth="6.8515625" defaultRowHeight="12.75" customHeight="1"/>
  <cols>
    <col min="1" max="1" width="6.140625" style="5" customWidth="1"/>
    <col min="2" max="2" width="2.140625" style="5" customWidth="1"/>
    <col min="3" max="3" width="16.421875" style="5" customWidth="1"/>
    <col min="4" max="4" width="3.00390625" style="5" customWidth="1"/>
    <col min="5" max="5" width="3.421875" style="5" customWidth="1"/>
    <col min="6" max="7" width="10.421875" style="5" customWidth="1"/>
    <col min="8" max="8" width="16.421875" style="5" customWidth="1"/>
    <col min="9" max="9" width="18.00390625" style="5" customWidth="1"/>
    <col min="10" max="10" width="16.28125" style="5" customWidth="1"/>
    <col min="11" max="11" width="19.57421875" style="6" customWidth="1"/>
    <col min="12" max="12" width="22.140625" style="5" customWidth="1"/>
    <col min="13" max="13" width="23.57421875" style="5" customWidth="1"/>
    <col min="14" max="14" width="18.421875" style="5" customWidth="1"/>
    <col min="15" max="15" width="19.8515625" style="5" customWidth="1"/>
    <col min="16" max="16" width="10.00390625" style="7" customWidth="1"/>
    <col min="17" max="17" width="21.00390625" style="8" customWidth="1"/>
    <col min="18" max="18" width="22.00390625" style="5" customWidth="1"/>
    <col min="19" max="20" width="17.28125" style="5" customWidth="1"/>
    <col min="21" max="21" width="15.28125" style="5" customWidth="1"/>
    <col min="22" max="22" width="19.28125" style="5" customWidth="1"/>
    <col min="23" max="23" width="24.7109375" style="5" customWidth="1"/>
    <col min="24" max="24" width="18.8515625" style="5" customWidth="1"/>
    <col min="25" max="25" width="20.140625" style="5" customWidth="1"/>
    <col min="26" max="26" width="22.7109375" style="5" customWidth="1"/>
    <col min="27" max="27" width="20.57421875" style="5" customWidth="1"/>
    <col min="28" max="28" width="20.140625" style="5" customWidth="1"/>
    <col min="29" max="29" width="22.00390625" style="5" customWidth="1"/>
    <col min="30" max="30" width="22.28125" style="5" customWidth="1"/>
    <col min="31" max="31" width="21.421875" style="5" customWidth="1"/>
    <col min="32" max="33" width="22.421875" style="5" customWidth="1"/>
    <col min="34" max="98" width="22.8515625" style="5" customWidth="1"/>
    <col min="99" max="99" width="25.140625" style="5" customWidth="1"/>
    <col min="100" max="16384" width="6.8515625" style="5" customWidth="1"/>
  </cols>
  <sheetData>
    <row r="1" spans="1:15" ht="19.5" customHeight="1">
      <c r="A1" s="2351" t="s">
        <v>82</v>
      </c>
      <c r="B1" s="2351"/>
      <c r="C1" s="2351"/>
      <c r="D1" s="2351"/>
      <c r="E1" s="2351"/>
      <c r="F1" s="2351"/>
      <c r="G1" s="2351"/>
      <c r="H1" s="2351"/>
      <c r="I1" s="2351"/>
      <c r="J1" s="12"/>
      <c r="K1" s="16"/>
      <c r="L1" s="16"/>
      <c r="M1" s="16"/>
      <c r="N1" s="16"/>
      <c r="O1" s="17"/>
    </row>
    <row r="2" spans="1:15" ht="19.5" customHeight="1">
      <c r="A2" s="2351" t="s">
        <v>351</v>
      </c>
      <c r="B2" s="2351"/>
      <c r="C2" s="2351"/>
      <c r="D2" s="2351"/>
      <c r="E2" s="2351"/>
      <c r="F2" s="2351"/>
      <c r="G2" s="2351"/>
      <c r="H2" s="2351"/>
      <c r="I2" s="2351"/>
      <c r="J2" s="12"/>
      <c r="K2" s="16"/>
      <c r="L2" s="16"/>
      <c r="M2" s="16"/>
      <c r="N2" s="16"/>
      <c r="O2" s="17"/>
    </row>
    <row r="3" spans="1:15" ht="19.5" customHeight="1">
      <c r="A3" s="2351" t="s">
        <v>122</v>
      </c>
      <c r="B3" s="2351"/>
      <c r="C3" s="2351"/>
      <c r="D3" s="2351"/>
      <c r="E3" s="2351"/>
      <c r="F3" s="2351"/>
      <c r="G3" s="2351"/>
      <c r="H3" s="2351"/>
      <c r="I3" s="2351"/>
      <c r="J3" s="12"/>
      <c r="K3" s="16"/>
      <c r="L3" s="16"/>
      <c r="M3" s="16"/>
      <c r="N3" s="16"/>
      <c r="O3" s="17"/>
    </row>
    <row r="4" spans="1:15" ht="19.5" customHeight="1">
      <c r="A4" s="9"/>
      <c r="B4" s="9"/>
      <c r="C4" s="9"/>
      <c r="D4" s="9"/>
      <c r="E4" s="9"/>
      <c r="F4" s="9"/>
      <c r="G4" s="9"/>
      <c r="H4" s="9"/>
      <c r="I4" s="9"/>
      <c r="J4" s="12"/>
      <c r="K4" s="16"/>
      <c r="L4" s="16"/>
      <c r="M4" s="16"/>
      <c r="N4" s="16"/>
      <c r="O4" s="17"/>
    </row>
    <row r="5" spans="1:15" ht="19.5" customHeight="1">
      <c r="A5" s="453" t="s">
        <v>8</v>
      </c>
      <c r="B5" s="447" t="s">
        <v>83</v>
      </c>
      <c r="C5" s="447"/>
      <c r="D5" s="98" t="s">
        <v>38</v>
      </c>
      <c r="E5" s="2352" t="s">
        <v>25</v>
      </c>
      <c r="F5" s="2352"/>
      <c r="G5" s="2352"/>
      <c r="H5" s="2352"/>
      <c r="I5" s="2352"/>
      <c r="J5" s="12"/>
      <c r="K5" s="16"/>
      <c r="L5" s="16"/>
      <c r="M5" s="16"/>
      <c r="N5" s="16"/>
      <c r="O5" s="17"/>
    </row>
    <row r="6" spans="1:15" ht="19.5" customHeight="1">
      <c r="A6" s="453" t="s">
        <v>9</v>
      </c>
      <c r="B6" s="447" t="s">
        <v>84</v>
      </c>
      <c r="C6" s="447"/>
      <c r="D6" s="98" t="s">
        <v>38</v>
      </c>
      <c r="E6" s="2688" t="str">
        <f>'RINGKASAN APB DES'!F277</f>
        <v>Kegiatan Kejadian Bencana Alam</v>
      </c>
      <c r="F6" s="2688"/>
      <c r="G6" s="2688"/>
      <c r="H6" s="2688"/>
      <c r="I6" s="2688"/>
      <c r="J6" s="12"/>
      <c r="K6" s="16"/>
      <c r="L6" s="16"/>
      <c r="M6" s="16"/>
      <c r="N6" s="16"/>
      <c r="O6" s="17"/>
    </row>
    <row r="7" spans="1:15" ht="19.5" customHeight="1">
      <c r="A7" s="453" t="s">
        <v>10</v>
      </c>
      <c r="B7" s="447" t="s">
        <v>85</v>
      </c>
      <c r="C7" s="447"/>
      <c r="D7" s="98" t="s">
        <v>38</v>
      </c>
      <c r="E7" s="2688" t="s">
        <v>86</v>
      </c>
      <c r="F7" s="2688"/>
      <c r="G7" s="2688"/>
      <c r="H7" s="2688"/>
      <c r="I7" s="2688"/>
      <c r="J7" s="12"/>
      <c r="K7" s="16"/>
      <c r="L7" s="16"/>
      <c r="M7" s="16"/>
      <c r="N7" s="16"/>
      <c r="O7" s="17"/>
    </row>
    <row r="8" spans="1:15" ht="19.5" customHeight="1">
      <c r="A8" s="43"/>
      <c r="B8" s="10"/>
      <c r="C8" s="10"/>
      <c r="D8" s="9"/>
      <c r="E8" s="10"/>
      <c r="F8" s="9"/>
      <c r="G8" s="9"/>
      <c r="H8" s="9"/>
      <c r="I8" s="9"/>
      <c r="J8" s="12"/>
      <c r="K8" s="203" t="s">
        <v>233</v>
      </c>
      <c r="L8" s="206">
        <v>100000</v>
      </c>
      <c r="M8" s="16"/>
      <c r="N8" s="16"/>
      <c r="O8" s="17"/>
    </row>
    <row r="9" spans="1:15" ht="19.5" customHeight="1" thickBot="1">
      <c r="A9" s="11"/>
      <c r="B9" s="11"/>
      <c r="C9" s="11"/>
      <c r="D9" s="11"/>
      <c r="E9" s="11"/>
      <c r="F9" s="11"/>
      <c r="G9" s="11"/>
      <c r="H9" s="12"/>
      <c r="I9" s="12"/>
      <c r="J9" s="12"/>
      <c r="K9" s="203" t="s">
        <v>234</v>
      </c>
      <c r="L9" s="206">
        <v>85000</v>
      </c>
      <c r="M9" s="16"/>
      <c r="N9" s="16"/>
      <c r="O9" s="17"/>
    </row>
    <row r="10" spans="1:17" s="1" customFormat="1" ht="21" customHeight="1">
      <c r="A10" s="2684" t="s">
        <v>87</v>
      </c>
      <c r="B10" s="2686" t="s">
        <v>88</v>
      </c>
      <c r="C10" s="2686"/>
      <c r="D10" s="2686"/>
      <c r="E10" s="2686"/>
      <c r="F10" s="2686" t="s">
        <v>89</v>
      </c>
      <c r="G10" s="2686"/>
      <c r="H10" s="1614" t="s">
        <v>90</v>
      </c>
      <c r="I10" s="1615" t="s">
        <v>91</v>
      </c>
      <c r="J10" s="18"/>
      <c r="K10" s="204" t="s">
        <v>235</v>
      </c>
      <c r="L10" s="207">
        <v>75000</v>
      </c>
      <c r="P10" s="20"/>
      <c r="Q10" s="29"/>
    </row>
    <row r="11" spans="1:17" s="1" customFormat="1" ht="21.75" customHeight="1" thickBot="1">
      <c r="A11" s="2685"/>
      <c r="B11" s="2687"/>
      <c r="C11" s="2687"/>
      <c r="D11" s="2687"/>
      <c r="E11" s="2687"/>
      <c r="F11" s="2687"/>
      <c r="G11" s="2687"/>
      <c r="H11" s="1616" t="s">
        <v>42</v>
      </c>
      <c r="I11" s="1617" t="s">
        <v>42</v>
      </c>
      <c r="J11" s="18"/>
      <c r="K11" s="204" t="s">
        <v>227</v>
      </c>
      <c r="L11" s="207">
        <v>65000</v>
      </c>
      <c r="P11" s="20"/>
      <c r="Q11" s="29"/>
    </row>
    <row r="12" spans="1:17" s="1" customFormat="1" ht="19.5" customHeight="1" thickBot="1">
      <c r="A12" s="1618" t="s">
        <v>43</v>
      </c>
      <c r="B12" s="2691" t="s">
        <v>44</v>
      </c>
      <c r="C12" s="2691"/>
      <c r="D12" s="2691"/>
      <c r="E12" s="2692"/>
      <c r="F12" s="2691">
        <v>3</v>
      </c>
      <c r="G12" s="2691"/>
      <c r="H12" s="1619">
        <v>4</v>
      </c>
      <c r="I12" s="1620" t="s">
        <v>92</v>
      </c>
      <c r="J12" s="21"/>
      <c r="K12" s="204" t="s">
        <v>236</v>
      </c>
      <c r="L12" s="208">
        <v>65000</v>
      </c>
      <c r="P12" s="20"/>
      <c r="Q12" s="29"/>
    </row>
    <row r="13" spans="1:256" s="2" customFormat="1" ht="19.5" customHeight="1">
      <c r="A13" s="1621" t="s">
        <v>93</v>
      </c>
      <c r="B13" s="1622" t="str">
        <f>'[1]RINGKASAN APB DES'!E50</f>
        <v>Belanja Barang dan Jasa</v>
      </c>
      <c r="C13" s="1623"/>
      <c r="D13" s="1623"/>
      <c r="E13" s="1623"/>
      <c r="F13" s="1624"/>
      <c r="G13" s="1623"/>
      <c r="H13" s="1625"/>
      <c r="I13" s="1626">
        <f>I14+I17+I19</f>
        <v>6000000</v>
      </c>
      <c r="J13" s="21" t="s">
        <v>687</v>
      </c>
      <c r="K13" s="19"/>
      <c r="L13" s="205">
        <f>SUM(L8:L12)</f>
        <v>390000</v>
      </c>
      <c r="M13" s="1"/>
      <c r="N13" s="1"/>
      <c r="O13" s="1"/>
      <c r="P13" s="20"/>
      <c r="Q13" s="29"/>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3" customFormat="1" ht="19.5" customHeight="1">
      <c r="A14" s="1343">
        <v>1</v>
      </c>
      <c r="B14" s="286" t="str">
        <f>+'[1]RINGKASAN APB DES'!E259</f>
        <v>- Konsumsi</v>
      </c>
      <c r="C14" s="287"/>
      <c r="D14" s="288"/>
      <c r="E14" s="289"/>
      <c r="F14" s="418"/>
      <c r="G14" s="389"/>
      <c r="H14" s="291"/>
      <c r="I14" s="1344">
        <v>2000000</v>
      </c>
      <c r="J14" s="23"/>
      <c r="K14" s="16"/>
      <c r="L14" s="12"/>
      <c r="M14" s="4"/>
      <c r="N14" s="4"/>
      <c r="O14" s="4"/>
      <c r="P14" s="24"/>
      <c r="Q14" s="30"/>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3" customFormat="1" ht="19.5" customHeight="1">
      <c r="A15" s="1343"/>
      <c r="B15" s="286"/>
      <c r="C15" s="287" t="s">
        <v>116</v>
      </c>
      <c r="D15" s="288"/>
      <c r="E15" s="289"/>
      <c r="F15" s="418">
        <v>100</v>
      </c>
      <c r="G15" s="389" t="s">
        <v>118</v>
      </c>
      <c r="H15" s="291">
        <v>6000</v>
      </c>
      <c r="I15" s="1344">
        <f>H15*F15</f>
        <v>600000</v>
      </c>
      <c r="J15" s="23"/>
      <c r="K15" s="16"/>
      <c r="L15" s="12"/>
      <c r="M15" s="4"/>
      <c r="N15" s="4"/>
      <c r="O15" s="4"/>
      <c r="P15" s="24"/>
      <c r="Q15" s="30"/>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3" customFormat="1" ht="19.5" customHeight="1">
      <c r="A16" s="1343"/>
      <c r="B16" s="286"/>
      <c r="C16" s="287" t="s">
        <v>117</v>
      </c>
      <c r="D16" s="288"/>
      <c r="E16" s="289"/>
      <c r="F16" s="418">
        <v>100</v>
      </c>
      <c r="G16" s="389" t="s">
        <v>118</v>
      </c>
      <c r="H16" s="291">
        <v>20000</v>
      </c>
      <c r="I16" s="1344">
        <f>H16*F16</f>
        <v>2000000</v>
      </c>
      <c r="J16" s="23"/>
      <c r="K16" s="16"/>
      <c r="L16" s="12"/>
      <c r="M16" s="4"/>
      <c r="N16" s="4"/>
      <c r="O16" s="4"/>
      <c r="P16" s="24"/>
      <c r="Q16" s="30"/>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3" customFormat="1" ht="19.5" customHeight="1">
      <c r="A17" s="1343">
        <v>2</v>
      </c>
      <c r="B17" s="286" t="str">
        <f>+'[1]RINGKASAN APB DES'!E353</f>
        <v>- Obat-obatan</v>
      </c>
      <c r="C17" s="287"/>
      <c r="D17" s="288"/>
      <c r="E17" s="289"/>
      <c r="F17" s="385"/>
      <c r="G17" s="387"/>
      <c r="H17" s="285"/>
      <c r="I17" s="1344">
        <f>+I18</f>
        <v>1000000</v>
      </c>
      <c r="J17" s="23"/>
      <c r="K17" s="16"/>
      <c r="L17" s="12"/>
      <c r="M17" s="4"/>
      <c r="N17" s="4"/>
      <c r="O17" s="4"/>
      <c r="P17" s="24"/>
      <c r="Q17" s="30"/>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3" customFormat="1" ht="19.5" customHeight="1">
      <c r="A18" s="1343"/>
      <c r="B18" s="286"/>
      <c r="C18" s="287" t="s">
        <v>74</v>
      </c>
      <c r="D18" s="288"/>
      <c r="E18" s="289"/>
      <c r="F18" s="385">
        <v>1</v>
      </c>
      <c r="G18" s="387" t="s">
        <v>107</v>
      </c>
      <c r="H18" s="285">
        <v>1000000</v>
      </c>
      <c r="I18" s="1344">
        <f>H18*F18</f>
        <v>1000000</v>
      </c>
      <c r="J18" s="23"/>
      <c r="K18" s="16"/>
      <c r="L18" s="12"/>
      <c r="M18" s="4"/>
      <c r="N18" s="4"/>
      <c r="O18" s="4"/>
      <c r="P18" s="24"/>
      <c r="Q18" s="30"/>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9" ht="19.5" customHeight="1">
      <c r="A19" s="1629">
        <v>4</v>
      </c>
      <c r="B19" s="1630" t="s">
        <v>125</v>
      </c>
      <c r="C19" s="2689" t="s">
        <v>269</v>
      </c>
      <c r="D19" s="2689"/>
      <c r="E19" s="2690"/>
      <c r="F19" s="1631"/>
      <c r="G19" s="1632"/>
      <c r="H19" s="1633">
        <v>3000000</v>
      </c>
      <c r="I19" s="1634">
        <f>H19</f>
        <v>3000000</v>
      </c>
    </row>
    <row r="20" spans="1:9" ht="19.5" customHeight="1" thickBot="1">
      <c r="A20" s="1635" t="s">
        <v>145</v>
      </c>
      <c r="B20" s="1637" t="s">
        <v>66</v>
      </c>
      <c r="C20" s="1636"/>
      <c r="D20" s="1636"/>
      <c r="E20" s="1636"/>
      <c r="F20" s="1627"/>
      <c r="G20" s="1628"/>
      <c r="H20" s="1627"/>
      <c r="I20" s="1638">
        <v>0</v>
      </c>
    </row>
    <row r="21" spans="1:9" ht="19.5" customHeight="1">
      <c r="A21" s="1639"/>
      <c r="B21" s="1640"/>
      <c r="C21" s="454"/>
      <c r="D21" s="454"/>
      <c r="E21" s="454"/>
      <c r="F21" s="1641"/>
      <c r="G21" s="1641"/>
      <c r="H21" s="1641"/>
      <c r="I21" s="1642"/>
    </row>
    <row r="22" spans="1:9" ht="18.75" customHeight="1">
      <c r="A22" s="678"/>
      <c r="B22" s="678"/>
      <c r="C22" s="678"/>
      <c r="D22" s="678"/>
      <c r="E22" s="678"/>
      <c r="F22" s="678"/>
      <c r="G22" s="678" t="s">
        <v>620</v>
      </c>
      <c r="H22" s="678"/>
      <c r="I22" s="678"/>
    </row>
    <row r="23" spans="1:9" ht="19.5" customHeight="1">
      <c r="A23" s="2253" t="s">
        <v>163</v>
      </c>
      <c r="B23" s="2253"/>
      <c r="C23" s="2253"/>
      <c r="D23" s="2253"/>
      <c r="E23" s="678"/>
      <c r="F23" s="678"/>
      <c r="G23" s="2253" t="s">
        <v>182</v>
      </c>
      <c r="H23" s="2253"/>
      <c r="I23" s="2253"/>
    </row>
    <row r="24" spans="1:9" ht="33" customHeight="1">
      <c r="A24" s="2253" t="s">
        <v>377</v>
      </c>
      <c r="B24" s="2253"/>
      <c r="C24" s="2253"/>
      <c r="D24" s="2253"/>
      <c r="E24" s="1380"/>
      <c r="F24" s="678"/>
      <c r="G24" s="2252" t="str">
        <f>E6</f>
        <v>Kegiatan Kejadian Bencana Alam</v>
      </c>
      <c r="H24" s="2252"/>
      <c r="I24" s="2252"/>
    </row>
    <row r="25" spans="1:9" ht="19.5" customHeight="1">
      <c r="A25" s="2253"/>
      <c r="B25" s="2253"/>
      <c r="C25" s="1380"/>
      <c r="D25" s="1380"/>
      <c r="E25" s="1380"/>
      <c r="F25" s="678"/>
      <c r="G25" s="722"/>
      <c r="H25" s="2253"/>
      <c r="I25" s="2253"/>
    </row>
    <row r="26" spans="1:9" ht="19.5" customHeight="1">
      <c r="A26" s="2253"/>
      <c r="B26" s="2253"/>
      <c r="C26" s="2253"/>
      <c r="D26" s="2253"/>
      <c r="E26" s="1380"/>
      <c r="F26" s="678"/>
      <c r="G26" s="722"/>
      <c r="H26" s="2253"/>
      <c r="I26" s="2253"/>
    </row>
    <row r="27" spans="1:9" ht="19.5" customHeight="1">
      <c r="A27" s="2300" t="s">
        <v>374</v>
      </c>
      <c r="B27" s="2300"/>
      <c r="C27" s="2300"/>
      <c r="D27" s="2300"/>
      <c r="E27" s="1380"/>
      <c r="F27" s="678"/>
      <c r="G27" s="2253" t="s">
        <v>379</v>
      </c>
      <c r="H27" s="2253"/>
      <c r="I27" s="2253"/>
    </row>
    <row r="28" spans="1:9" ht="19.5" customHeight="1">
      <c r="A28" s="1227"/>
      <c r="B28" s="1568"/>
      <c r="C28" s="1568"/>
      <c r="D28" s="1568"/>
      <c r="E28" s="1568"/>
      <c r="F28" s="1569"/>
      <c r="G28" s="1570"/>
      <c r="H28" s="1570"/>
      <c r="I28" s="1571"/>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sheetData>
  <sheetProtection/>
  <mergeCells count="22">
    <mergeCell ref="C19:E19"/>
    <mergeCell ref="E6:I6"/>
    <mergeCell ref="A23:D23"/>
    <mergeCell ref="A25:B25"/>
    <mergeCell ref="B12:E12"/>
    <mergeCell ref="F12:G12"/>
    <mergeCell ref="A1:I1"/>
    <mergeCell ref="A2:I2"/>
    <mergeCell ref="A3:I3"/>
    <mergeCell ref="A10:A11"/>
    <mergeCell ref="B10:E11"/>
    <mergeCell ref="F10:G11"/>
    <mergeCell ref="E5:I5"/>
    <mergeCell ref="E7:I7"/>
    <mergeCell ref="A27:D27"/>
    <mergeCell ref="G24:I24"/>
    <mergeCell ref="A24:D24"/>
    <mergeCell ref="G23:I23"/>
    <mergeCell ref="G27:I27"/>
    <mergeCell ref="H25:I25"/>
    <mergeCell ref="A26:D26"/>
    <mergeCell ref="H26:I26"/>
  </mergeCells>
  <printOptions/>
  <pageMargins left="0.75" right="0.5" top="0.75" bottom="1.25" header="0.5" footer="0"/>
  <pageSetup firstPageNumber="1" useFirstPageNumber="1" fitToHeight="0" fitToWidth="0" horizontalDpi="600" verticalDpi="600" orientation="portrait" paperSize="5"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Anggaran5</dc:creator>
  <cp:keywords/>
  <dc:description/>
  <cp:lastModifiedBy>MASTER</cp:lastModifiedBy>
  <cp:lastPrinted>2018-01-13T06:59:16Z</cp:lastPrinted>
  <dcterms:created xsi:type="dcterms:W3CDTF">2015-03-23T05:50:00Z</dcterms:created>
  <dcterms:modified xsi:type="dcterms:W3CDTF">2018-02-05T00:47:39Z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1033-9.1.0.4746</vt:lpwstr>
  </property>
</Properties>
</file>